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0" windowWidth="6312" windowHeight="4872" tabRatio="645" activeTab="3"/>
  </bookViews>
  <sheets>
    <sheet name="生產值(1)" sheetId="1" r:id="rId1"/>
    <sheet name="出口國(2)" sheetId="2" r:id="rId2"/>
    <sheet name="進口國 (3)" sheetId="3" r:id="rId3"/>
    <sheet name="產銷比較表(4)" sheetId="4" r:id="rId4"/>
  </sheets>
  <definedNames>
    <definedName name="_xlnm.Print_Area" localSheetId="1">'出口國(2)'!$A:$IV</definedName>
  </definedNames>
  <calcPr fullCalcOnLoad="1"/>
</workbook>
</file>

<file path=xl/sharedStrings.xml><?xml version="1.0" encoding="utf-8"?>
<sst xmlns="http://schemas.openxmlformats.org/spreadsheetml/2006/main" count="363" uniqueCount="228">
  <si>
    <t xml:space="preserve">               Taiwan Plastics and Rubber Machinery</t>
  </si>
  <si>
    <t>Unit: Million NT$</t>
  </si>
  <si>
    <t>Plastics &amp; Rubber</t>
  </si>
  <si>
    <t>Year</t>
  </si>
  <si>
    <t>Firm</t>
  </si>
  <si>
    <t>Employees</t>
  </si>
  <si>
    <t>Machinery</t>
  </si>
  <si>
    <t>Export</t>
  </si>
  <si>
    <t>Foreign</t>
  </si>
  <si>
    <t>Domestic</t>
  </si>
  <si>
    <t>Production</t>
  </si>
  <si>
    <t>Exports</t>
  </si>
  <si>
    <t>Imports</t>
  </si>
  <si>
    <t>Demand</t>
  </si>
  <si>
    <t>Rate(%)</t>
  </si>
  <si>
    <t>Value</t>
  </si>
  <si>
    <t>Ton</t>
  </si>
  <si>
    <t>資料來源 : TAMI , 進出口統計月報</t>
  </si>
  <si>
    <t>US$=26.3NT$(1993)</t>
  </si>
  <si>
    <t>US$=27.40NT$(1996)</t>
  </si>
  <si>
    <t>US$=26.4NT$(1994)</t>
  </si>
  <si>
    <t>US$=28.81NT$(1997)</t>
  </si>
  <si>
    <t>US$=26.46NT$(1995)</t>
  </si>
  <si>
    <r>
      <t>US$=</t>
    </r>
    <r>
      <rPr>
        <sz val="12"/>
        <rFont val="Times New Roman"/>
        <family val="1"/>
      </rPr>
      <t>33.41</t>
    </r>
    <r>
      <rPr>
        <sz val="12"/>
        <rFont val="Times New Roman"/>
        <family val="1"/>
      </rPr>
      <t>NT$(199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>)</t>
    </r>
  </si>
  <si>
    <t>國家名稱</t>
  </si>
  <si>
    <t>VALUE</t>
  </si>
  <si>
    <t>96/95</t>
  </si>
  <si>
    <t>Rank</t>
  </si>
  <si>
    <t>COUNTRY</t>
  </si>
  <si>
    <t>NT$ Million</t>
  </si>
  <si>
    <t>%</t>
  </si>
  <si>
    <t>Indonesia</t>
  </si>
  <si>
    <t>印尼</t>
  </si>
  <si>
    <t>Malaysia</t>
  </si>
  <si>
    <t>馬來西亞</t>
  </si>
  <si>
    <t>Thailand</t>
  </si>
  <si>
    <t>泰國</t>
  </si>
  <si>
    <t xml:space="preserve">U.S.A. </t>
  </si>
  <si>
    <t>美國</t>
  </si>
  <si>
    <t>菲律賓</t>
  </si>
  <si>
    <t>Vietnam</t>
  </si>
  <si>
    <t>越南</t>
  </si>
  <si>
    <t>Japan</t>
  </si>
  <si>
    <t>日本</t>
  </si>
  <si>
    <t>Turkey</t>
  </si>
  <si>
    <t>土耳其</t>
  </si>
  <si>
    <t>Singapore</t>
  </si>
  <si>
    <t>新加坡</t>
  </si>
  <si>
    <t>India</t>
  </si>
  <si>
    <t>印度</t>
  </si>
  <si>
    <t>Korea</t>
  </si>
  <si>
    <t>韓國</t>
  </si>
  <si>
    <t>Saudi Ara.</t>
  </si>
  <si>
    <t>沙烏地阿拉伯</t>
  </si>
  <si>
    <t>South Africa</t>
  </si>
  <si>
    <t>南非</t>
  </si>
  <si>
    <t>Australia</t>
  </si>
  <si>
    <t>澳洲</t>
  </si>
  <si>
    <t>Others</t>
  </si>
  <si>
    <t>其他</t>
  </si>
  <si>
    <t>Total</t>
  </si>
  <si>
    <t>合計</t>
  </si>
  <si>
    <t>97/96</t>
  </si>
  <si>
    <t>Germany</t>
  </si>
  <si>
    <t>德國</t>
  </si>
  <si>
    <t>U.S.A.</t>
  </si>
  <si>
    <t>Swiss</t>
  </si>
  <si>
    <t>瑞士</t>
  </si>
  <si>
    <t>Italy</t>
  </si>
  <si>
    <t>義大利</t>
  </si>
  <si>
    <t xml:space="preserve">S. Korea </t>
  </si>
  <si>
    <t>Canada</t>
  </si>
  <si>
    <t>加拿大</t>
  </si>
  <si>
    <t>France</t>
  </si>
  <si>
    <t>法國</t>
  </si>
  <si>
    <t>U. K.</t>
  </si>
  <si>
    <t>英國</t>
  </si>
  <si>
    <t>Austria</t>
  </si>
  <si>
    <t>奧地利</t>
  </si>
  <si>
    <t>資料來源：進出口統計月報</t>
  </si>
  <si>
    <t xml:space="preserve"> </t>
  </si>
  <si>
    <t>墨西哥</t>
  </si>
  <si>
    <t>埃及</t>
  </si>
  <si>
    <t>巴西</t>
  </si>
  <si>
    <t>98/97</t>
  </si>
  <si>
    <r>
      <t xml:space="preserve">1997 </t>
    </r>
    <r>
      <rPr>
        <sz val="12"/>
        <rFont val="新細明體"/>
        <family val="0"/>
      </rPr>
      <t>年</t>
    </r>
  </si>
  <si>
    <r>
      <t xml:space="preserve">1996 </t>
    </r>
    <r>
      <rPr>
        <sz val="12"/>
        <rFont val="新細明體"/>
        <family val="0"/>
      </rPr>
      <t>年</t>
    </r>
  </si>
  <si>
    <t>97/96</t>
  </si>
  <si>
    <r>
      <t xml:space="preserve">1998 </t>
    </r>
    <r>
      <rPr>
        <sz val="12"/>
        <rFont val="新細明體"/>
        <family val="0"/>
      </rPr>
      <t>年</t>
    </r>
  </si>
  <si>
    <t>Mexico</t>
  </si>
  <si>
    <t>Brazil</t>
  </si>
  <si>
    <t>資料來源: 進出口統計月報</t>
  </si>
  <si>
    <t>Egypt</t>
  </si>
  <si>
    <r>
      <t>US$=</t>
    </r>
    <r>
      <rPr>
        <sz val="12"/>
        <rFont val="Times New Roman"/>
        <family val="1"/>
      </rPr>
      <t>32.16</t>
    </r>
    <r>
      <rPr>
        <sz val="12"/>
        <rFont val="Times New Roman"/>
        <family val="1"/>
      </rPr>
      <t>NT$(199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)</t>
    </r>
  </si>
  <si>
    <t>阿拉伯聯合大公國</t>
  </si>
  <si>
    <t>99/98</t>
  </si>
  <si>
    <t>瑞典</t>
  </si>
  <si>
    <t>荷蘭</t>
  </si>
  <si>
    <t>新加坡</t>
  </si>
  <si>
    <t>Sweden</t>
  </si>
  <si>
    <t>Netherland</t>
  </si>
  <si>
    <r>
      <t>US$=</t>
    </r>
    <r>
      <rPr>
        <sz val="12"/>
        <rFont val="Times New Roman"/>
        <family val="1"/>
      </rPr>
      <t>31.12</t>
    </r>
    <r>
      <rPr>
        <sz val="12"/>
        <rFont val="Times New Roman"/>
        <family val="1"/>
      </rPr>
      <t>NT$(</t>
    </r>
    <r>
      <rPr>
        <sz val="12"/>
        <rFont val="Times New Roman"/>
        <family val="1"/>
      </rPr>
      <t>2000</t>
    </r>
    <r>
      <rPr>
        <sz val="12"/>
        <rFont val="Times New Roman"/>
        <family val="1"/>
      </rPr>
      <t>)</t>
    </r>
  </si>
  <si>
    <r>
      <t xml:space="preserve">1999 </t>
    </r>
    <r>
      <rPr>
        <sz val="12"/>
        <rFont val="新細明體"/>
        <family val="0"/>
      </rPr>
      <t>年</t>
    </r>
  </si>
  <si>
    <r>
      <t xml:space="preserve">2000 </t>
    </r>
    <r>
      <rPr>
        <sz val="12"/>
        <rFont val="新細明體"/>
        <family val="0"/>
      </rPr>
      <t>年</t>
    </r>
  </si>
  <si>
    <t>00/99</t>
  </si>
  <si>
    <t>Philippines</t>
  </si>
  <si>
    <r>
      <t xml:space="preserve">           </t>
    </r>
    <r>
      <rPr>
        <sz val="12"/>
        <rFont val="Times New Roman"/>
        <family val="1"/>
      </rPr>
      <t>US$=</t>
    </r>
    <r>
      <rPr>
        <sz val="12"/>
        <rFont val="Times New Roman"/>
        <family val="1"/>
      </rPr>
      <t>33.63</t>
    </r>
    <r>
      <rPr>
        <sz val="12"/>
        <rFont val="Times New Roman"/>
        <family val="1"/>
      </rPr>
      <t>NT$(</t>
    </r>
    <r>
      <rPr>
        <sz val="12"/>
        <rFont val="Times New Roman"/>
        <family val="1"/>
      </rPr>
      <t>2001</t>
    </r>
    <r>
      <rPr>
        <sz val="12"/>
        <rFont val="Times New Roman"/>
        <family val="1"/>
      </rPr>
      <t>)</t>
    </r>
  </si>
  <si>
    <r>
      <t xml:space="preserve">2001 </t>
    </r>
    <r>
      <rPr>
        <sz val="12"/>
        <rFont val="新細明體"/>
        <family val="0"/>
      </rPr>
      <t>年</t>
    </r>
  </si>
  <si>
    <t>01/00</t>
  </si>
  <si>
    <t>H.K.+China</t>
  </si>
  <si>
    <r>
      <t>香港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大陸</t>
    </r>
  </si>
  <si>
    <t>Russia</t>
  </si>
  <si>
    <t>俄羅斯</t>
  </si>
  <si>
    <t>01/00</t>
  </si>
  <si>
    <r>
      <t>香港</t>
    </r>
    <r>
      <rPr>
        <sz val="13"/>
        <rFont val="Times New Roman"/>
        <family val="1"/>
      </rPr>
      <t>+</t>
    </r>
    <r>
      <rPr>
        <sz val="13"/>
        <rFont val="標楷體"/>
        <family val="4"/>
      </rPr>
      <t>大陸</t>
    </r>
  </si>
  <si>
    <t>H.K.+China</t>
  </si>
  <si>
    <t xml:space="preserve"> </t>
  </si>
  <si>
    <t xml:space="preserve">Tabel 1. 1993-2002  Production, Exports, Imports and Demand for </t>
  </si>
  <si>
    <r>
      <t xml:space="preserve">           </t>
    </r>
    <r>
      <rPr>
        <sz val="12"/>
        <rFont val="Times New Roman"/>
        <family val="1"/>
      </rPr>
      <t>US$=</t>
    </r>
    <r>
      <rPr>
        <sz val="12"/>
        <rFont val="Times New Roman"/>
        <family val="1"/>
      </rPr>
      <t>34.486</t>
    </r>
    <r>
      <rPr>
        <sz val="12"/>
        <rFont val="Times New Roman"/>
        <family val="1"/>
      </rPr>
      <t>NT$(</t>
    </r>
    <r>
      <rPr>
        <sz val="12"/>
        <rFont val="Times New Roman"/>
        <family val="1"/>
      </rPr>
      <t>2002</t>
    </r>
    <r>
      <rPr>
        <sz val="12"/>
        <rFont val="Times New Roman"/>
        <family val="1"/>
      </rPr>
      <t>)</t>
    </r>
  </si>
  <si>
    <t>Table2. Exports of Taiwan Plastics and Rubber Machinery in 2000-2002 by Destination</t>
  </si>
  <si>
    <r>
      <t>表二</t>
    </r>
    <r>
      <rPr>
        <b/>
        <sz val="16"/>
        <rFont val="全真粗明體"/>
        <family val="3"/>
      </rPr>
      <t xml:space="preserve">  2000</t>
    </r>
    <r>
      <rPr>
        <b/>
        <sz val="16"/>
        <rFont val="細明體"/>
        <family val="3"/>
      </rPr>
      <t>～</t>
    </r>
    <r>
      <rPr>
        <b/>
        <sz val="16"/>
        <rFont val="全真粗明體"/>
        <family val="3"/>
      </rPr>
      <t>2002</t>
    </r>
    <r>
      <rPr>
        <b/>
        <sz val="16"/>
        <rFont val="細明體"/>
        <family val="3"/>
      </rPr>
      <t>年</t>
    </r>
    <r>
      <rPr>
        <b/>
        <sz val="16"/>
        <rFont val="全真粗明體"/>
        <family val="3"/>
      </rPr>
      <t xml:space="preserve"> </t>
    </r>
    <r>
      <rPr>
        <b/>
        <sz val="16"/>
        <rFont val="細明體"/>
        <family val="3"/>
      </rPr>
      <t>台灣出口塑橡膠機械主要代表性國家統計表</t>
    </r>
  </si>
  <si>
    <r>
      <t xml:space="preserve">2002 </t>
    </r>
    <r>
      <rPr>
        <sz val="12"/>
        <rFont val="新細明體"/>
        <family val="0"/>
      </rPr>
      <t>年</t>
    </r>
  </si>
  <si>
    <t>02/01</t>
  </si>
  <si>
    <t xml:space="preserve"> </t>
  </si>
  <si>
    <t>Nigeria</t>
  </si>
  <si>
    <t>奈及利亞</t>
  </si>
  <si>
    <t>伊朗</t>
  </si>
  <si>
    <t>Iran</t>
  </si>
  <si>
    <r>
      <t>表三</t>
    </r>
    <r>
      <rPr>
        <b/>
        <sz val="16"/>
        <rFont val="全真粗明體"/>
        <family val="3"/>
      </rPr>
      <t xml:space="preserve">  2000</t>
    </r>
    <r>
      <rPr>
        <b/>
        <sz val="16"/>
        <rFont val="細明體"/>
        <family val="3"/>
      </rPr>
      <t>～</t>
    </r>
    <r>
      <rPr>
        <b/>
        <sz val="16"/>
        <rFont val="全真粗明體"/>
        <family val="3"/>
      </rPr>
      <t>2002</t>
    </r>
    <r>
      <rPr>
        <b/>
        <sz val="16"/>
        <rFont val="細明體"/>
        <family val="3"/>
      </rPr>
      <t>年</t>
    </r>
    <r>
      <rPr>
        <b/>
        <sz val="16"/>
        <rFont val="全真粗明體"/>
        <family val="3"/>
      </rPr>
      <t xml:space="preserve"> </t>
    </r>
    <r>
      <rPr>
        <b/>
        <sz val="16"/>
        <rFont val="細明體"/>
        <family val="3"/>
      </rPr>
      <t>台灣進口塑橡膠機械主要代表性國家統計表</t>
    </r>
  </si>
  <si>
    <t>Table 3.  Imports of Taiwan Plastics and Rubber Machinery in 2000-2002 by Origin</t>
  </si>
  <si>
    <r>
      <t xml:space="preserve">US$=31.01NT$(2000)      US$=33.79 NT$ (2001)        US$=34.52NT$ (2002)      </t>
    </r>
    <r>
      <rPr>
        <sz val="12"/>
        <rFont val="新細明體"/>
        <family val="0"/>
      </rPr>
      <t xml:space="preserve">  </t>
    </r>
  </si>
  <si>
    <t xml:space="preserve">  US$=31.12NT$(2000)    US$=33.63 NT$ (2001)         US$=34.49NT$ (2002)      </t>
  </si>
  <si>
    <r>
      <t>表一</t>
    </r>
    <r>
      <rPr>
        <b/>
        <sz val="16"/>
        <rFont val="全真粗明體"/>
        <family val="3"/>
      </rPr>
      <t xml:space="preserve">. </t>
    </r>
    <r>
      <rPr>
        <b/>
        <sz val="16"/>
        <rFont val="Arial"/>
        <family val="2"/>
      </rPr>
      <t>1993</t>
    </r>
    <r>
      <rPr>
        <b/>
        <sz val="16"/>
        <rFont val="細明體"/>
        <family val="3"/>
      </rPr>
      <t>～</t>
    </r>
    <r>
      <rPr>
        <b/>
        <sz val="16"/>
        <rFont val="Arial"/>
        <family val="2"/>
      </rPr>
      <t>2002</t>
    </r>
    <r>
      <rPr>
        <b/>
        <sz val="16"/>
        <rFont val="細明體"/>
        <family val="3"/>
      </rPr>
      <t>年</t>
    </r>
    <r>
      <rPr>
        <b/>
        <sz val="16"/>
        <rFont val="全真粗明體"/>
        <family val="3"/>
      </rPr>
      <t xml:space="preserve"> </t>
    </r>
    <r>
      <rPr>
        <b/>
        <sz val="16"/>
        <rFont val="細明體"/>
        <family val="3"/>
      </rPr>
      <t>台灣塑橡膠機械生產、出口、進口、</t>
    </r>
    <r>
      <rPr>
        <b/>
        <sz val="16"/>
        <rFont val="細明體"/>
        <family val="3"/>
      </rPr>
      <t>需求統計表</t>
    </r>
  </si>
  <si>
    <t>U. A. E.</t>
  </si>
  <si>
    <t xml:space="preserve"> </t>
  </si>
  <si>
    <t>日    本</t>
  </si>
  <si>
    <t>台     灣</t>
  </si>
  <si>
    <r>
      <t xml:space="preserve"> </t>
    </r>
    <r>
      <rPr>
        <b/>
        <sz val="12"/>
        <rFont val="全真楷書"/>
        <family val="3"/>
      </rPr>
      <t>單位: 百萬日元</t>
    </r>
  </si>
  <si>
    <r>
      <t xml:space="preserve"> </t>
    </r>
    <r>
      <rPr>
        <b/>
        <sz val="12"/>
        <rFont val="全真楷書"/>
        <family val="3"/>
      </rPr>
      <t>單位: 百萬新台幣</t>
    </r>
  </si>
  <si>
    <t>( 百萬美元)</t>
  </si>
  <si>
    <r>
      <t xml:space="preserve"> </t>
    </r>
    <r>
      <rPr>
        <b/>
        <sz val="12"/>
        <rFont val="全真楷書"/>
        <family val="3"/>
      </rPr>
      <t>( 百萬美元)</t>
    </r>
  </si>
  <si>
    <t xml:space="preserve"> (百萬美元)</t>
  </si>
  <si>
    <t>( ％)</t>
  </si>
  <si>
    <t>年度</t>
  </si>
  <si>
    <t>生產值</t>
  </si>
  <si>
    <t>出口值</t>
  </si>
  <si>
    <t>進口值</t>
  </si>
  <si>
    <t>1993年</t>
  </si>
  <si>
    <t>ROC/ITALY</t>
  </si>
  <si>
    <t>ROC/JAPAN</t>
  </si>
  <si>
    <t>(4,300)</t>
  </si>
  <si>
    <t>(1,845)</t>
  </si>
  <si>
    <t>(197)</t>
  </si>
  <si>
    <t>(787)</t>
  </si>
  <si>
    <t>(590)</t>
  </si>
  <si>
    <t>(260)</t>
  </si>
  <si>
    <t>(3,599)</t>
  </si>
  <si>
    <t>(2,460)</t>
  </si>
  <si>
    <t>(537)</t>
  </si>
  <si>
    <t>(3,776)</t>
  </si>
  <si>
    <t>(1,593)</t>
  </si>
  <si>
    <t>(170)</t>
  </si>
  <si>
    <t>(934)</t>
  </si>
  <si>
    <t>(744)</t>
  </si>
  <si>
    <t>(211)</t>
  </si>
  <si>
    <t xml:space="preserve"> </t>
  </si>
  <si>
    <t>(4,090)</t>
  </si>
  <si>
    <t>(822)</t>
  </si>
  <si>
    <t>(658)</t>
  </si>
  <si>
    <t>(360)</t>
  </si>
  <si>
    <t>(3,656)</t>
  </si>
  <si>
    <t>(2,377)</t>
  </si>
  <si>
    <t>(657)</t>
  </si>
  <si>
    <t>(586)</t>
  </si>
  <si>
    <t>(464)</t>
  </si>
  <si>
    <r>
      <t>(</t>
    </r>
    <r>
      <rPr>
        <sz val="12"/>
        <rFont val="Times New Roman"/>
        <family val="1"/>
      </rPr>
      <t>433</t>
    </r>
    <r>
      <rPr>
        <sz val="12"/>
        <rFont val="Times New Roman"/>
        <family val="1"/>
      </rPr>
      <t>)</t>
    </r>
  </si>
  <si>
    <t>(3,582)</t>
  </si>
  <si>
    <t>(2,170)</t>
  </si>
  <si>
    <t>(583)</t>
  </si>
  <si>
    <t>(700)</t>
  </si>
  <si>
    <t>(550)</t>
  </si>
  <si>
    <r>
      <t>(</t>
    </r>
    <r>
      <rPr>
        <sz val="12"/>
        <rFont val="Times New Roman"/>
        <family val="1"/>
      </rPr>
      <t>560</t>
    </r>
    <r>
      <rPr>
        <sz val="12"/>
        <rFont val="Times New Roman"/>
        <family val="1"/>
      </rPr>
      <t>)</t>
    </r>
  </si>
  <si>
    <t>(3,303)</t>
  </si>
  <si>
    <t>(1,924)</t>
  </si>
  <si>
    <t>(592)</t>
  </si>
  <si>
    <t>(868)</t>
  </si>
  <si>
    <t>(707)</t>
  </si>
  <si>
    <r>
      <t>(</t>
    </r>
    <r>
      <rPr>
        <sz val="12"/>
        <rFont val="Times New Roman"/>
        <family val="1"/>
      </rPr>
      <t>602</t>
    </r>
    <r>
      <rPr>
        <sz val="12"/>
        <rFont val="Times New Roman"/>
        <family val="1"/>
      </rPr>
      <t>)</t>
    </r>
  </si>
  <si>
    <t>資料來源：台灣區機器工業同業公會, ASSOCOMAPLAST, 日本通產省統計月報.</t>
  </si>
  <si>
    <t xml:space="preserve">US$=1629 LIRA (1995)   </t>
  </si>
  <si>
    <t xml:space="preserve">US$=94     ￥ (1995)   </t>
  </si>
  <si>
    <t xml:space="preserve">US$=26.5  NT$ (1995)   </t>
  </si>
  <si>
    <t xml:space="preserve">US$=1542 LIRA (1996)   </t>
  </si>
  <si>
    <t>US$=108.8 ￥ (1996)</t>
  </si>
  <si>
    <t xml:space="preserve">US$=27.4  NT$ (1996)   </t>
  </si>
  <si>
    <r>
      <t>US$=1</t>
    </r>
    <r>
      <rPr>
        <sz val="12"/>
        <rFont val="新細明體"/>
        <family val="0"/>
      </rPr>
      <t>703</t>
    </r>
    <r>
      <rPr>
        <sz val="12"/>
        <rFont val="新細明體"/>
        <family val="0"/>
      </rPr>
      <t xml:space="preserve"> LIRA (199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)   </t>
    </r>
  </si>
  <si>
    <t xml:space="preserve">US$=28.7  NT$ (1997)   </t>
  </si>
  <si>
    <r>
      <t>US$=1</t>
    </r>
    <r>
      <rPr>
        <sz val="12"/>
        <rFont val="新細明體"/>
        <family val="0"/>
      </rPr>
      <t>612</t>
    </r>
    <r>
      <rPr>
        <sz val="12"/>
        <rFont val="新細明體"/>
        <family val="0"/>
      </rPr>
      <t xml:space="preserve"> LIRA (199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</si>
  <si>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>33.42</t>
    </r>
    <r>
      <rPr>
        <sz val="12"/>
        <rFont val="新細明體"/>
        <family val="0"/>
      </rPr>
      <t xml:space="preserve"> NT$ (199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</si>
  <si>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>113.8</t>
    </r>
    <r>
      <rPr>
        <sz val="12"/>
        <rFont val="新細明體"/>
        <family val="0"/>
      </rPr>
      <t xml:space="preserve"> ￥ (199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)</t>
    </r>
  </si>
  <si>
    <r>
      <t>US$=</t>
    </r>
    <r>
      <rPr>
        <sz val="12"/>
        <rFont val="新細明體"/>
        <family val="0"/>
      </rPr>
      <t>32.16</t>
    </r>
    <r>
      <rPr>
        <sz val="12"/>
        <rFont val="新細明體"/>
        <family val="0"/>
      </rPr>
      <t xml:space="preserve"> NT$ (199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</si>
  <si>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>107.8</t>
    </r>
    <r>
      <rPr>
        <sz val="12"/>
        <rFont val="新細明體"/>
        <family val="0"/>
      </rPr>
      <t xml:space="preserve"> ￥ (</t>
    </r>
    <r>
      <rPr>
        <sz val="12"/>
        <rFont val="新細明體"/>
        <family val="0"/>
      </rPr>
      <t>2000</t>
    </r>
    <r>
      <rPr>
        <sz val="12"/>
        <rFont val="新細明體"/>
        <family val="0"/>
      </rPr>
      <t>)</t>
    </r>
  </si>
  <si>
    <r>
      <t>US$=</t>
    </r>
    <r>
      <rPr>
        <sz val="12"/>
        <rFont val="新細明體"/>
        <family val="0"/>
      </rPr>
      <t>31.12</t>
    </r>
    <r>
      <rPr>
        <sz val="12"/>
        <rFont val="新細明體"/>
        <family val="0"/>
      </rPr>
      <t xml:space="preserve"> NT$ (</t>
    </r>
    <r>
      <rPr>
        <sz val="12"/>
        <rFont val="新細明體"/>
        <family val="0"/>
      </rPr>
      <t>2000</t>
    </r>
    <r>
      <rPr>
        <sz val="12"/>
        <rFont val="新細明體"/>
        <family val="0"/>
      </rPr>
      <t xml:space="preserve">)   </t>
    </r>
  </si>
  <si>
    <t>單位: 百萬里拉 EURO(1998年)</t>
  </si>
  <si>
    <t>(2,902)</t>
  </si>
  <si>
    <t>(3,314)</t>
  </si>
  <si>
    <t>(4,123)</t>
  </si>
  <si>
    <t>(2,499)</t>
  </si>
  <si>
    <t>(782)</t>
  </si>
  <si>
    <t>(844)</t>
  </si>
  <si>
    <t xml:space="preserve"> </t>
  </si>
  <si>
    <t>(663)</t>
  </si>
  <si>
    <t>(716)</t>
  </si>
  <si>
    <t>(216)</t>
  </si>
  <si>
    <t>(265)</t>
  </si>
  <si>
    <r>
      <t>US$=1</t>
    </r>
    <r>
      <rPr>
        <sz val="12"/>
        <rFont val="新細明體"/>
        <family val="0"/>
      </rPr>
      <t>21</t>
    </r>
    <r>
      <rPr>
        <sz val="12"/>
        <rFont val="新細明體"/>
        <family val="0"/>
      </rPr>
      <t xml:space="preserve">   ￥ (</t>
    </r>
    <r>
      <rPr>
        <sz val="12"/>
        <rFont val="新細明體"/>
        <family val="0"/>
      </rPr>
      <t>2001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</si>
  <si>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>33.63</t>
    </r>
    <r>
      <rPr>
        <sz val="12"/>
        <rFont val="新細明體"/>
        <family val="0"/>
      </rPr>
      <t xml:space="preserve">  NT$ (</t>
    </r>
    <r>
      <rPr>
        <sz val="12"/>
        <rFont val="新細明體"/>
        <family val="0"/>
      </rPr>
      <t>2001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</si>
  <si>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>34.49</t>
    </r>
    <r>
      <rPr>
        <sz val="12"/>
        <rFont val="新細明體"/>
        <family val="0"/>
      </rPr>
      <t xml:space="preserve"> NT$ (</t>
    </r>
    <r>
      <rPr>
        <sz val="12"/>
        <rFont val="新細明體"/>
        <family val="0"/>
      </rPr>
      <t>2002</t>
    </r>
    <r>
      <rPr>
        <sz val="12"/>
        <rFont val="新細明體"/>
        <family val="0"/>
      </rPr>
      <t xml:space="preserve">)   </t>
    </r>
  </si>
  <si>
    <r>
      <t>德國產值</t>
    </r>
    <r>
      <rPr>
        <b/>
        <sz val="12"/>
        <rFont val="Times New Roman"/>
        <family val="1"/>
      </rPr>
      <t>39</t>
    </r>
    <r>
      <rPr>
        <b/>
        <sz val="12"/>
        <rFont val="新細明體"/>
        <family val="0"/>
      </rPr>
      <t>億歐元，出口佔</t>
    </r>
    <r>
      <rPr>
        <b/>
        <sz val="12"/>
        <rFont val="Times New Roman"/>
        <family val="1"/>
      </rPr>
      <t>72%</t>
    </r>
    <r>
      <rPr>
        <b/>
        <sz val="12"/>
        <rFont val="新細明體"/>
        <family val="0"/>
      </rPr>
      <t>，資料來源：</t>
    </r>
    <r>
      <rPr>
        <b/>
        <sz val="12"/>
        <rFont val="Times New Roman"/>
        <family val="1"/>
      </rPr>
      <t>VDMA</t>
    </r>
  </si>
  <si>
    <r>
      <t>US$=1</t>
    </r>
    <r>
      <rPr>
        <sz val="12"/>
        <rFont val="新細明體"/>
        <family val="0"/>
      </rPr>
      <t>21</t>
    </r>
    <r>
      <rPr>
        <sz val="12"/>
        <rFont val="新細明體"/>
        <family val="0"/>
      </rPr>
      <t xml:space="preserve"> ￥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(199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)</t>
    </r>
  </si>
  <si>
    <r>
      <t>US$=1</t>
    </r>
    <r>
      <rPr>
        <sz val="12"/>
        <rFont val="新細明體"/>
        <family val="0"/>
      </rPr>
      <t>31</t>
    </r>
    <r>
      <rPr>
        <sz val="12"/>
        <rFont val="新細明體"/>
        <family val="0"/>
      </rPr>
      <t xml:space="preserve"> ￥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(199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)</t>
    </r>
  </si>
  <si>
    <r>
      <t>US$=</t>
    </r>
    <r>
      <rPr>
        <sz val="12"/>
        <rFont val="新細明體"/>
        <family val="0"/>
      </rPr>
      <t xml:space="preserve">0.890 Eurp </t>
    </r>
    <r>
      <rPr>
        <sz val="12"/>
        <rFont val="新細明體"/>
        <family val="0"/>
      </rPr>
      <t>(199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</si>
  <si>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 xml:space="preserve">0.937 Euro </t>
    </r>
    <r>
      <rPr>
        <sz val="12"/>
        <rFont val="新細明體"/>
        <family val="0"/>
      </rPr>
      <t>(199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</si>
  <si>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 xml:space="preserve">1.11 Euro  </t>
    </r>
    <r>
      <rPr>
        <sz val="12"/>
        <rFont val="新細明體"/>
        <family val="0"/>
      </rPr>
      <t>(</t>
    </r>
    <r>
      <rPr>
        <sz val="12"/>
        <rFont val="新細明體"/>
        <family val="0"/>
      </rPr>
      <t>2000</t>
    </r>
    <r>
      <rPr>
        <sz val="12"/>
        <rFont val="新細明體"/>
        <family val="0"/>
      </rPr>
      <t xml:space="preserve">)   </t>
    </r>
  </si>
  <si>
    <r>
      <t>US$=</t>
    </r>
    <r>
      <rPr>
        <sz val="12"/>
        <rFont val="新細明體"/>
        <family val="0"/>
      </rPr>
      <t xml:space="preserve">1.11 Euro  </t>
    </r>
    <r>
      <rPr>
        <sz val="12"/>
        <rFont val="新細明體"/>
        <family val="0"/>
      </rPr>
      <t>(</t>
    </r>
    <r>
      <rPr>
        <sz val="12"/>
        <rFont val="新細明體"/>
        <family val="0"/>
      </rPr>
      <t>2001</t>
    </r>
    <r>
      <rPr>
        <sz val="12"/>
        <rFont val="新細明體"/>
        <family val="0"/>
      </rPr>
      <t xml:space="preserve">)   </t>
    </r>
  </si>
  <si>
    <t>生產值比較</t>
  </si>
  <si>
    <t>國家</t>
  </si>
  <si>
    <t>表四. 義大利, 日本, 台灣塑橡膠機械產銷比較表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</si>
</sst>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_-&quot;$&quot;* #,##0.0_-;\-&quot;$&quot;* #,##0.0_-;_-&quot;$&quot;* &quot;-&quot;??_-;_-@_-"/>
  </numFmts>
  <fonts count="32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標楷體"/>
      <family val="4"/>
    </font>
    <font>
      <b/>
      <sz val="12"/>
      <name val="標楷體"/>
      <family val="4"/>
    </font>
    <font>
      <sz val="18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8"/>
      <name val="新細明體"/>
      <family val="1"/>
    </font>
    <font>
      <b/>
      <sz val="18"/>
      <name val="全真粗明體"/>
      <family val="3"/>
    </font>
    <font>
      <b/>
      <sz val="14"/>
      <name val="標楷體"/>
      <family val="4"/>
    </font>
    <font>
      <b/>
      <sz val="12"/>
      <name val="全真標準楷書"/>
      <family val="2"/>
    </font>
    <font>
      <sz val="13"/>
      <name val="標楷體"/>
      <family val="4"/>
    </font>
    <font>
      <b/>
      <sz val="13"/>
      <name val="標楷體"/>
      <family val="4"/>
    </font>
    <font>
      <b/>
      <sz val="12"/>
      <name val="全真楷書"/>
      <family val="3"/>
    </font>
    <font>
      <sz val="9"/>
      <name val="新細明體"/>
      <family val="1"/>
    </font>
    <font>
      <b/>
      <sz val="16"/>
      <name val="全真粗明體"/>
      <family val="3"/>
    </font>
    <font>
      <b/>
      <sz val="16"/>
      <name val="Arial"/>
      <family val="2"/>
    </font>
    <font>
      <b/>
      <sz val="16"/>
      <name val="新細明體"/>
      <family val="1"/>
    </font>
    <font>
      <sz val="13"/>
      <name val="全真楷書"/>
      <family val="3"/>
    </font>
    <font>
      <sz val="12"/>
      <name val="全真標準楷書"/>
      <family val="3"/>
    </font>
    <font>
      <sz val="11"/>
      <name val="標楷體"/>
      <family val="4"/>
    </font>
    <font>
      <sz val="11"/>
      <name val="Times New Roman"/>
      <family val="1"/>
    </font>
    <font>
      <b/>
      <sz val="16"/>
      <name val="細明體"/>
      <family val="3"/>
    </font>
    <font>
      <sz val="16"/>
      <name val="新細明體"/>
      <family val="1"/>
    </font>
    <font>
      <sz val="13"/>
      <name val="Times New Roman"/>
      <family val="1"/>
    </font>
    <font>
      <sz val="12"/>
      <name val="全真楷書"/>
      <family val="3"/>
    </font>
    <font>
      <b/>
      <sz val="14"/>
      <name val="全真標準楷書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77" fontId="8" fillId="2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centerContinuous"/>
      <protection/>
    </xf>
    <xf numFmtId="0" fontId="9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178" fontId="5" fillId="2" borderId="1" xfId="17" applyNumberFormat="1" applyFont="1" applyFill="1" applyBorder="1" applyAlignment="1" applyProtection="1">
      <alignment horizontal="center"/>
      <protection/>
    </xf>
    <xf numFmtId="177" fontId="5" fillId="2" borderId="1" xfId="15" applyNumberFormat="1" applyFont="1" applyFill="1" applyBorder="1" applyAlignment="1" applyProtection="1">
      <alignment/>
      <protection/>
    </xf>
    <xf numFmtId="177" fontId="5" fillId="2" borderId="1" xfId="15" applyNumberFormat="1" applyFont="1" applyFill="1" applyBorder="1" applyAlignment="1" applyProtection="1">
      <alignment horizontal="center"/>
      <protection/>
    </xf>
    <xf numFmtId="177" fontId="5" fillId="2" borderId="2" xfId="15" applyNumberFormat="1" applyFont="1" applyFill="1" applyBorder="1" applyAlignment="1">
      <alignment/>
    </xf>
    <xf numFmtId="177" fontId="5" fillId="2" borderId="3" xfId="15" applyNumberFormat="1" applyFont="1" applyFill="1" applyBorder="1" applyAlignment="1">
      <alignment/>
    </xf>
    <xf numFmtId="177" fontId="5" fillId="2" borderId="2" xfId="15" applyNumberFormat="1" applyFont="1" applyFill="1" applyBorder="1" applyAlignment="1">
      <alignment/>
    </xf>
    <xf numFmtId="0" fontId="0" fillId="2" borderId="0" xfId="0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178" fontId="5" fillId="2" borderId="2" xfId="17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9" fontId="5" fillId="2" borderId="2" xfId="17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" fillId="2" borderId="5" xfId="0" applyFont="1" applyFill="1" applyBorder="1" applyAlignment="1">
      <alignment horizontal="centerContinuous"/>
    </xf>
    <xf numFmtId="43" fontId="1" fillId="0" borderId="0" xfId="15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1" fillId="2" borderId="0" xfId="0" applyFont="1" applyFill="1" applyBorder="1" applyAlignment="1" applyProtection="1">
      <alignment/>
      <protection/>
    </xf>
    <xf numFmtId="178" fontId="5" fillId="2" borderId="6" xfId="17" applyNumberFormat="1" applyFont="1" applyFill="1" applyBorder="1" applyAlignment="1" applyProtection="1">
      <alignment horizontal="center"/>
      <protection/>
    </xf>
    <xf numFmtId="177" fontId="11" fillId="2" borderId="7" xfId="15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178" fontId="11" fillId="2" borderId="7" xfId="17" applyNumberFormat="1" applyFont="1" applyFill="1" applyBorder="1" applyAlignment="1">
      <alignment/>
    </xf>
    <xf numFmtId="9" fontId="11" fillId="2" borderId="7" xfId="17" applyNumberFormat="1" applyFont="1" applyFill="1" applyBorder="1" applyAlignment="1">
      <alignment/>
    </xf>
    <xf numFmtId="0" fontId="11" fillId="2" borderId="9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Continuous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11" fillId="2" borderId="13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11" fillId="2" borderId="15" xfId="0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"/>
    </xf>
    <xf numFmtId="0" fontId="11" fillId="2" borderId="18" xfId="0" applyFont="1" applyFill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9" fontId="5" fillId="2" borderId="19" xfId="17" applyFont="1" applyFill="1" applyBorder="1" applyAlignment="1">
      <alignment/>
    </xf>
    <xf numFmtId="9" fontId="5" fillId="2" borderId="6" xfId="17" applyFont="1" applyFill="1" applyBorder="1" applyAlignment="1">
      <alignment/>
    </xf>
    <xf numFmtId="9" fontId="11" fillId="2" borderId="20" xfId="17" applyFont="1" applyFill="1" applyBorder="1" applyAlignment="1">
      <alignment/>
    </xf>
    <xf numFmtId="177" fontId="5" fillId="2" borderId="4" xfId="15" applyNumberFormat="1" applyFont="1" applyFill="1" applyBorder="1" applyAlignment="1">
      <alignment/>
    </xf>
    <xf numFmtId="177" fontId="5" fillId="2" borderId="4" xfId="15" applyNumberFormat="1" applyFont="1" applyFill="1" applyBorder="1" applyAlignment="1">
      <alignment/>
    </xf>
    <xf numFmtId="177" fontId="5" fillId="2" borderId="8" xfId="15" applyNumberFormat="1" applyFont="1" applyFill="1" applyBorder="1" applyAlignment="1">
      <alignment/>
    </xf>
    <xf numFmtId="177" fontId="11" fillId="2" borderId="5" xfId="15" applyNumberFormat="1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17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16" fillId="2" borderId="2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5" fillId="2" borderId="23" xfId="0" applyFont="1" applyFill="1" applyBorder="1" applyAlignment="1" applyProtection="1">
      <alignment horizontal="centerContinuous"/>
      <protection/>
    </xf>
    <xf numFmtId="0" fontId="11" fillId="2" borderId="23" xfId="0" applyFont="1" applyFill="1" applyBorder="1" applyAlignment="1" applyProtection="1">
      <alignment horizontal="center"/>
      <protection/>
    </xf>
    <xf numFmtId="0" fontId="11" fillId="2" borderId="24" xfId="0" applyFont="1" applyFill="1" applyBorder="1" applyAlignment="1" applyProtection="1">
      <alignment horizontal="center"/>
      <protection/>
    </xf>
    <xf numFmtId="177" fontId="5" fillId="2" borderId="11" xfId="15" applyNumberFormat="1" applyFont="1" applyFill="1" applyBorder="1" applyAlignment="1" applyProtection="1">
      <alignment/>
      <protection/>
    </xf>
    <xf numFmtId="177" fontId="5" fillId="2" borderId="6" xfId="15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1" fillId="2" borderId="25" xfId="0" applyFont="1" applyFill="1" applyBorder="1" applyAlignment="1" applyProtection="1">
      <alignment horizontal="center"/>
      <protection/>
    </xf>
    <xf numFmtId="0" fontId="11" fillId="2" borderId="26" xfId="0" applyFont="1" applyFill="1" applyBorder="1" applyAlignment="1" applyProtection="1">
      <alignment horizontal="center"/>
      <protection/>
    </xf>
    <xf numFmtId="0" fontId="11" fillId="2" borderId="27" xfId="0" applyFont="1" applyFill="1" applyBorder="1" applyAlignment="1" applyProtection="1">
      <alignment horizontal="centerContinuous"/>
      <protection/>
    </xf>
    <xf numFmtId="0" fontId="11" fillId="2" borderId="18" xfId="0" applyFont="1" applyFill="1" applyBorder="1" applyAlignment="1" applyProtection="1">
      <alignment horizontal="centerContinuous"/>
      <protection/>
    </xf>
    <xf numFmtId="0" fontId="11" fillId="2" borderId="0" xfId="0" applyFont="1" applyFill="1" applyBorder="1" applyAlignment="1" applyProtection="1">
      <alignment horizontal="centerContinuous"/>
      <protection/>
    </xf>
    <xf numFmtId="0" fontId="11" fillId="2" borderId="9" xfId="0" applyFont="1" applyFill="1" applyBorder="1" applyAlignment="1" applyProtection="1">
      <alignment horizontal="centerContinuous"/>
      <protection/>
    </xf>
    <xf numFmtId="0" fontId="11" fillId="2" borderId="28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11" fillId="2" borderId="29" xfId="0" applyFont="1" applyFill="1" applyBorder="1" applyAlignment="1" applyProtection="1">
      <alignment horizontal="center"/>
      <protection/>
    </xf>
    <xf numFmtId="0" fontId="11" fillId="2" borderId="30" xfId="0" applyFont="1" applyFill="1" applyBorder="1" applyAlignment="1" applyProtection="1">
      <alignment horizontal="center"/>
      <protection/>
    </xf>
    <xf numFmtId="0" fontId="11" fillId="2" borderId="31" xfId="0" applyFont="1" applyFill="1" applyBorder="1" applyAlignment="1" applyProtection="1">
      <alignment horizontal="centerContinuous"/>
      <protection/>
    </xf>
    <xf numFmtId="0" fontId="11" fillId="2" borderId="32" xfId="0" applyFont="1" applyFill="1" applyBorder="1" applyAlignment="1" applyProtection="1">
      <alignment horizontal="centerContinuous"/>
      <protection/>
    </xf>
    <xf numFmtId="0" fontId="11" fillId="0" borderId="2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1" fillId="0" borderId="0" xfId="0" applyFont="1" applyAlignment="1" applyProtection="1">
      <alignment horizontal="centerContinuous"/>
      <protection/>
    </xf>
    <xf numFmtId="0" fontId="21" fillId="2" borderId="0" xfId="0" applyFont="1" applyFill="1" applyAlignment="1" applyProtection="1">
      <alignment horizontal="centerContinuous"/>
      <protection/>
    </xf>
    <xf numFmtId="9" fontId="5" fillId="2" borderId="19" xfId="17" applyFont="1" applyFill="1" applyBorder="1" applyAlignment="1">
      <alignment/>
    </xf>
    <xf numFmtId="0" fontId="5" fillId="2" borderId="13" xfId="0" applyFont="1" applyFill="1" applyBorder="1" applyAlignment="1">
      <alignment horizontal="centerContinuous"/>
    </xf>
    <xf numFmtId="0" fontId="5" fillId="2" borderId="32" xfId="0" applyFont="1" applyFill="1" applyBorder="1" applyAlignment="1">
      <alignment horizontal="centerContinuous"/>
    </xf>
    <xf numFmtId="0" fontId="5" fillId="2" borderId="34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5" fillId="2" borderId="25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centerContinuous"/>
    </xf>
    <xf numFmtId="0" fontId="5" fillId="2" borderId="37" xfId="0" applyFont="1" applyFill="1" applyBorder="1" applyAlignment="1">
      <alignment horizontal="centerContinuous"/>
    </xf>
    <xf numFmtId="0" fontId="5" fillId="2" borderId="3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38" xfId="0" applyFont="1" applyFill="1" applyBorder="1" applyAlignment="1">
      <alignment horizontal="centerContinuous"/>
    </xf>
    <xf numFmtId="0" fontId="5" fillId="2" borderId="24" xfId="0" applyFont="1" applyFill="1" applyBorder="1" applyAlignment="1">
      <alignment horizontal="centerContinuous"/>
    </xf>
    <xf numFmtId="0" fontId="5" fillId="2" borderId="39" xfId="0" applyFont="1" applyFill="1" applyBorder="1" applyAlignment="1">
      <alignment horizontal="centerContinuous"/>
    </xf>
    <xf numFmtId="0" fontId="5" fillId="2" borderId="40" xfId="0" applyFont="1" applyFill="1" applyBorder="1" applyAlignment="1">
      <alignment horizontal="centerContinuous"/>
    </xf>
    <xf numFmtId="0" fontId="22" fillId="2" borderId="0" xfId="0" applyFont="1" applyFill="1" applyAlignment="1">
      <alignment horizontal="centerContinuous"/>
    </xf>
    <xf numFmtId="0" fontId="23" fillId="2" borderId="3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2" borderId="0" xfId="0" applyFont="1" applyFill="1" applyBorder="1" applyAlignment="1">
      <alignment horizontal="centerContinuous"/>
    </xf>
    <xf numFmtId="0" fontId="5" fillId="2" borderId="41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Continuous"/>
    </xf>
    <xf numFmtId="0" fontId="5" fillId="2" borderId="42" xfId="0" applyFont="1" applyFill="1" applyBorder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2" borderId="0" xfId="0" applyFont="1" applyFill="1" applyAlignment="1">
      <alignment horizontal="centerContinuous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9" fontId="11" fillId="2" borderId="20" xfId="17" applyNumberFormat="1" applyFont="1" applyFill="1" applyBorder="1" applyAlignment="1">
      <alignment/>
    </xf>
    <xf numFmtId="177" fontId="5" fillId="2" borderId="43" xfId="15" applyNumberFormat="1" applyFont="1" applyFill="1" applyBorder="1" applyAlignment="1">
      <alignment/>
    </xf>
    <xf numFmtId="177" fontId="5" fillId="2" borderId="43" xfId="15" applyNumberFormat="1" applyFont="1" applyFill="1" applyBorder="1" applyAlignment="1">
      <alignment/>
    </xf>
    <xf numFmtId="177" fontId="11" fillId="2" borderId="30" xfId="15" applyNumberFormat="1" applyFont="1" applyFill="1" applyBorder="1" applyAlignment="1">
      <alignment/>
    </xf>
    <xf numFmtId="9" fontId="5" fillId="2" borderId="19" xfId="17" applyNumberFormat="1" applyFont="1" applyFill="1" applyBorder="1" applyAlignment="1">
      <alignment/>
    </xf>
    <xf numFmtId="0" fontId="28" fillId="2" borderId="0" xfId="0" applyFont="1" applyFill="1" applyAlignment="1">
      <alignment horizontal="centerContinuous"/>
    </xf>
    <xf numFmtId="177" fontId="5" fillId="2" borderId="44" xfId="15" applyNumberFormat="1" applyFont="1" applyFill="1" applyBorder="1" applyAlignment="1">
      <alignment/>
    </xf>
    <xf numFmtId="178" fontId="5" fillId="2" borderId="2" xfId="17" applyNumberFormat="1" applyFont="1" applyFill="1" applyBorder="1" applyAlignment="1">
      <alignment/>
    </xf>
    <xf numFmtId="0" fontId="26" fillId="2" borderId="8" xfId="0" applyFont="1" applyFill="1" applyBorder="1" applyAlignment="1">
      <alignment/>
    </xf>
    <xf numFmtId="0" fontId="25" fillId="2" borderId="6" xfId="0" applyFont="1" applyFill="1" applyBorder="1" applyAlignment="1">
      <alignment/>
    </xf>
    <xf numFmtId="0" fontId="5" fillId="2" borderId="37" xfId="0" applyFont="1" applyFill="1" applyBorder="1" applyAlignment="1" quotePrefix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5" xfId="0" applyFont="1" applyFill="1" applyBorder="1" applyAlignment="1" applyProtection="1">
      <alignment horizontal="center"/>
      <protection/>
    </xf>
    <xf numFmtId="0" fontId="5" fillId="2" borderId="46" xfId="0" applyFont="1" applyFill="1" applyBorder="1" applyAlignment="1" applyProtection="1">
      <alignment horizontal="center"/>
      <protection/>
    </xf>
    <xf numFmtId="177" fontId="5" fillId="2" borderId="47" xfId="15" applyNumberFormat="1" applyFont="1" applyFill="1" applyBorder="1" applyAlignment="1" applyProtection="1">
      <alignment horizontal="center"/>
      <protection/>
    </xf>
    <xf numFmtId="177" fontId="5" fillId="2" borderId="46" xfId="15" applyNumberFormat="1" applyFont="1" applyFill="1" applyBorder="1" applyAlignment="1" applyProtection="1">
      <alignment/>
      <protection/>
    </xf>
    <xf numFmtId="177" fontId="5" fillId="2" borderId="20" xfId="15" applyNumberFormat="1" applyFont="1" applyFill="1" applyBorder="1" applyAlignment="1" applyProtection="1">
      <alignment/>
      <protection/>
    </xf>
    <xf numFmtId="177" fontId="5" fillId="2" borderId="47" xfId="15" applyNumberFormat="1" applyFont="1" applyFill="1" applyBorder="1" applyAlignment="1" applyProtection="1">
      <alignment/>
      <protection/>
    </xf>
    <xf numFmtId="178" fontId="5" fillId="2" borderId="47" xfId="17" applyNumberFormat="1" applyFont="1" applyFill="1" applyBorder="1" applyAlignment="1" applyProtection="1">
      <alignment horizontal="center"/>
      <protection/>
    </xf>
    <xf numFmtId="178" fontId="5" fillId="2" borderId="20" xfId="17" applyNumberFormat="1" applyFont="1" applyFill="1" applyBorder="1" applyAlignment="1" applyProtection="1">
      <alignment horizontal="center"/>
      <protection/>
    </xf>
    <xf numFmtId="0" fontId="5" fillId="2" borderId="48" xfId="0" applyFont="1" applyFill="1" applyBorder="1" applyAlignment="1" applyProtection="1">
      <alignment horizontal="center"/>
      <protection/>
    </xf>
    <xf numFmtId="0" fontId="5" fillId="2" borderId="49" xfId="0" applyFont="1" applyFill="1" applyBorder="1" applyAlignment="1" applyProtection="1">
      <alignment horizontal="center"/>
      <protection/>
    </xf>
    <xf numFmtId="177" fontId="5" fillId="2" borderId="50" xfId="15" applyNumberFormat="1" applyFont="1" applyFill="1" applyBorder="1" applyAlignment="1" applyProtection="1">
      <alignment horizontal="center"/>
      <protection/>
    </xf>
    <xf numFmtId="177" fontId="5" fillId="2" borderId="49" xfId="15" applyNumberFormat="1" applyFont="1" applyFill="1" applyBorder="1" applyAlignment="1" applyProtection="1">
      <alignment/>
      <protection/>
    </xf>
    <xf numFmtId="177" fontId="5" fillId="2" borderId="19" xfId="15" applyNumberFormat="1" applyFont="1" applyFill="1" applyBorder="1" applyAlignment="1" applyProtection="1">
      <alignment/>
      <protection/>
    </xf>
    <xf numFmtId="177" fontId="5" fillId="2" borderId="50" xfId="15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3" fillId="2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8" fillId="2" borderId="13" xfId="0" applyFont="1" applyFill="1" applyBorder="1" applyAlignment="1">
      <alignment horizontal="centerContinuous"/>
    </xf>
    <xf numFmtId="0" fontId="18" fillId="2" borderId="31" xfId="0" applyFont="1" applyFill="1" applyBorder="1" applyAlignment="1">
      <alignment horizontal="centerContinuous"/>
    </xf>
    <xf numFmtId="0" fontId="18" fillId="2" borderId="51" xfId="0" applyFont="1" applyFill="1" applyBorder="1" applyAlignment="1">
      <alignment horizontal="centerContinuous"/>
    </xf>
    <xf numFmtId="0" fontId="18" fillId="2" borderId="32" xfId="0" applyFont="1" applyFill="1" applyBorder="1" applyAlignment="1">
      <alignment horizontal="centerContinuous"/>
    </xf>
    <xf numFmtId="0" fontId="18" fillId="2" borderId="31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30" fillId="0" borderId="51" xfId="0" applyFont="1" applyBorder="1" applyAlignment="1">
      <alignment/>
    </xf>
    <xf numFmtId="0" fontId="18" fillId="0" borderId="31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/>
    </xf>
    <xf numFmtId="0" fontId="18" fillId="2" borderId="25" xfId="0" applyFont="1" applyFill="1" applyBorder="1" applyAlignment="1">
      <alignment horizontal="centerContinuous"/>
    </xf>
    <xf numFmtId="0" fontId="18" fillId="2" borderId="27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18" fillId="2" borderId="18" xfId="0" applyFont="1" applyFill="1" applyBorder="1" applyAlignment="1">
      <alignment horizontal="centerContinuous"/>
    </xf>
    <xf numFmtId="0" fontId="30" fillId="0" borderId="0" xfId="0" applyFont="1" applyBorder="1" applyAlignment="1">
      <alignment/>
    </xf>
    <xf numFmtId="0" fontId="18" fillId="0" borderId="18" xfId="0" applyFont="1" applyBorder="1" applyAlignment="1">
      <alignment horizontal="centerContinuous"/>
    </xf>
    <xf numFmtId="0" fontId="18" fillId="0" borderId="27" xfId="0" applyFont="1" applyBorder="1" applyAlignment="1">
      <alignment horizontal="centerContinuous"/>
    </xf>
    <xf numFmtId="177" fontId="5" fillId="2" borderId="52" xfId="15" applyNumberFormat="1" applyFont="1" applyFill="1" applyBorder="1" applyAlignment="1" quotePrefix="1">
      <alignment horizontal="left"/>
    </xf>
    <xf numFmtId="177" fontId="5" fillId="2" borderId="53" xfId="15" applyNumberFormat="1" applyFont="1" applyFill="1" applyBorder="1" applyAlignment="1" quotePrefix="1">
      <alignment horizontal="left"/>
    </xf>
    <xf numFmtId="177" fontId="5" fillId="2" borderId="54" xfId="15" applyNumberFormat="1" applyFont="1" applyFill="1" applyBorder="1" applyAlignment="1" quotePrefix="1">
      <alignment/>
    </xf>
    <xf numFmtId="177" fontId="5" fillId="2" borderId="53" xfId="15" applyNumberFormat="1" applyFont="1" applyFill="1" applyBorder="1" applyAlignment="1" quotePrefix="1">
      <alignment/>
    </xf>
    <xf numFmtId="177" fontId="5" fillId="2" borderId="52" xfId="15" applyNumberFormat="1" applyFont="1" applyFill="1" applyBorder="1" applyAlignment="1" quotePrefix="1">
      <alignment/>
    </xf>
    <xf numFmtId="177" fontId="0" fillId="0" borderId="53" xfId="15" applyNumberFormat="1" applyBorder="1" applyAlignment="1">
      <alignment/>
    </xf>
    <xf numFmtId="177" fontId="5" fillId="2" borderId="11" xfId="15" applyNumberFormat="1" applyFont="1" applyFill="1" applyBorder="1" applyAlignment="1">
      <alignment/>
    </xf>
    <xf numFmtId="177" fontId="5" fillId="2" borderId="1" xfId="15" applyNumberFormat="1" applyFont="1" applyFill="1" applyBorder="1" applyAlignment="1">
      <alignment/>
    </xf>
    <xf numFmtId="177" fontId="5" fillId="2" borderId="6" xfId="15" applyNumberFormat="1" applyFont="1" applyFill="1" applyBorder="1" applyAlignment="1">
      <alignment/>
    </xf>
    <xf numFmtId="177" fontId="0" fillId="0" borderId="1" xfId="15" applyNumberFormat="1" applyBorder="1" applyAlignment="1">
      <alignment/>
    </xf>
    <xf numFmtId="9" fontId="0" fillId="2" borderId="1" xfId="17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9" fontId="5" fillId="2" borderId="6" xfId="17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77" fontId="5" fillId="2" borderId="27" xfId="15" applyNumberFormat="1" applyFont="1" applyFill="1" applyBorder="1" applyAlignment="1" quotePrefix="1">
      <alignment horizontal="left"/>
    </xf>
    <xf numFmtId="177" fontId="5" fillId="2" borderId="37" xfId="15" applyNumberFormat="1" applyFont="1" applyFill="1" applyBorder="1" applyAlignment="1" quotePrefix="1">
      <alignment horizontal="left"/>
    </xf>
    <xf numFmtId="177" fontId="5" fillId="2" borderId="33" xfId="15" applyNumberFormat="1" applyFont="1" applyFill="1" applyBorder="1" applyAlignment="1" quotePrefix="1">
      <alignment/>
    </xf>
    <xf numFmtId="177" fontId="5" fillId="2" borderId="37" xfId="15" applyNumberFormat="1" applyFont="1" applyFill="1" applyBorder="1" applyAlignment="1" quotePrefix="1">
      <alignment/>
    </xf>
    <xf numFmtId="177" fontId="5" fillId="2" borderId="27" xfId="15" applyNumberFormat="1" applyFont="1" applyFill="1" applyBorder="1" applyAlignment="1" quotePrefix="1">
      <alignment/>
    </xf>
    <xf numFmtId="177" fontId="0" fillId="0" borderId="37" xfId="15" applyNumberFormat="1" applyBorder="1" applyAlignment="1">
      <alignment/>
    </xf>
    <xf numFmtId="0" fontId="0" fillId="2" borderId="37" xfId="0" applyFill="1" applyBorder="1" applyAlignment="1">
      <alignment/>
    </xf>
    <xf numFmtId="0" fontId="0" fillId="2" borderId="33" xfId="0" applyFill="1" applyBorder="1" applyAlignment="1">
      <alignment/>
    </xf>
    <xf numFmtId="9" fontId="0" fillId="2" borderId="6" xfId="17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77" fontId="5" fillId="2" borderId="38" xfId="15" applyNumberFormat="1" applyFont="1" applyFill="1" applyBorder="1" applyAlignment="1" quotePrefix="1">
      <alignment horizontal="left"/>
    </xf>
    <xf numFmtId="177" fontId="5" fillId="2" borderId="39" xfId="15" applyNumberFormat="1" applyFont="1" applyFill="1" applyBorder="1" applyAlignment="1" quotePrefix="1">
      <alignment horizontal="left"/>
    </xf>
    <xf numFmtId="177" fontId="5" fillId="2" borderId="40" xfId="15" applyNumberFormat="1" applyFont="1" applyFill="1" applyBorder="1" applyAlignment="1" quotePrefix="1">
      <alignment/>
    </xf>
    <xf numFmtId="177" fontId="5" fillId="2" borderId="39" xfId="15" applyNumberFormat="1" applyFont="1" applyFill="1" applyBorder="1" applyAlignment="1" quotePrefix="1">
      <alignment/>
    </xf>
    <xf numFmtId="177" fontId="5" fillId="2" borderId="38" xfId="15" applyNumberFormat="1" applyFont="1" applyFill="1" applyBorder="1" applyAlignment="1" quotePrefix="1">
      <alignment/>
    </xf>
    <xf numFmtId="177" fontId="0" fillId="0" borderId="39" xfId="15" applyNumberFormat="1" applyBorder="1" applyAlignment="1">
      <alignment/>
    </xf>
    <xf numFmtId="178" fontId="5" fillId="2" borderId="6" xfId="17" applyNumberFormat="1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177" fontId="5" fillId="2" borderId="27" xfId="15" applyNumberFormat="1" applyFont="1" applyFill="1" applyBorder="1" applyAlignment="1">
      <alignment/>
    </xf>
    <xf numFmtId="177" fontId="5" fillId="2" borderId="37" xfId="15" applyNumberFormat="1" applyFont="1" applyFill="1" applyBorder="1" applyAlignment="1">
      <alignment/>
    </xf>
    <xf numFmtId="177" fontId="5" fillId="2" borderId="33" xfId="15" applyNumberFormat="1" applyFont="1" applyFill="1" applyBorder="1" applyAlignment="1">
      <alignment/>
    </xf>
    <xf numFmtId="177" fontId="5" fillId="2" borderId="39" xfId="15" applyNumberFormat="1" applyFont="1" applyFill="1" applyBorder="1" applyAlignment="1">
      <alignment/>
    </xf>
    <xf numFmtId="178" fontId="5" fillId="2" borderId="1" xfId="17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9" fontId="0" fillId="2" borderId="37" xfId="17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0" fontId="18" fillId="2" borderId="45" xfId="0" applyFont="1" applyFill="1" applyBorder="1" applyAlignment="1">
      <alignment horizontal="centerContinuous"/>
    </xf>
    <xf numFmtId="0" fontId="18" fillId="2" borderId="46" xfId="0" applyFont="1" applyFill="1" applyBorder="1" applyAlignment="1">
      <alignment horizontal="center"/>
    </xf>
    <xf numFmtId="0" fontId="18" fillId="2" borderId="47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30" fillId="0" borderId="55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9" fontId="0" fillId="2" borderId="1" xfId="17" applyNumberFormat="1" applyFill="1" applyBorder="1" applyAlignment="1">
      <alignment horizontal="center"/>
    </xf>
    <xf numFmtId="9" fontId="5" fillId="2" borderId="6" xfId="17" applyNumberFormat="1" applyFont="1" applyFill="1" applyBorder="1" applyAlignment="1">
      <alignment horizontal="center"/>
    </xf>
    <xf numFmtId="9" fontId="5" fillId="2" borderId="39" xfId="0" applyNumberFormat="1" applyFont="1" applyFill="1" applyBorder="1" applyAlignment="1">
      <alignment/>
    </xf>
    <xf numFmtId="9" fontId="5" fillId="2" borderId="40" xfId="0" applyNumberFormat="1" applyFont="1" applyFill="1" applyBorder="1" applyAlignment="1">
      <alignment/>
    </xf>
    <xf numFmtId="9" fontId="0" fillId="2" borderId="39" xfId="0" applyNumberFormat="1" applyFill="1" applyBorder="1" applyAlignment="1">
      <alignment/>
    </xf>
    <xf numFmtId="9" fontId="0" fillId="2" borderId="40" xfId="0" applyNumberFormat="1" applyFill="1" applyBorder="1" applyAlignment="1">
      <alignment/>
    </xf>
    <xf numFmtId="0" fontId="18" fillId="2" borderId="31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8" fillId="2" borderId="56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L3" sqref="L3"/>
    </sheetView>
  </sheetViews>
  <sheetFormatPr defaultColWidth="9.00390625" defaultRowHeight="16.5"/>
  <cols>
    <col min="1" max="1" width="7.875" style="0" customWidth="1"/>
    <col min="2" max="2" width="6.375" style="0" customWidth="1"/>
    <col min="3" max="3" width="10.625" style="0" bestFit="1" customWidth="1"/>
    <col min="4" max="4" width="9.375" style="0" bestFit="1" customWidth="1"/>
    <col min="5" max="5" width="10.375" style="0" bestFit="1" customWidth="1"/>
    <col min="6" max="6" width="9.375" style="0" bestFit="1" customWidth="1"/>
    <col min="7" max="7" width="10.375" style="0" bestFit="1" customWidth="1"/>
    <col min="8" max="8" width="9.375" style="0" bestFit="1" customWidth="1"/>
    <col min="9" max="9" width="12.75390625" style="0" customWidth="1"/>
    <col min="10" max="10" width="9.375" style="0" bestFit="1" customWidth="1"/>
    <col min="11" max="11" width="10.50390625" style="0" customWidth="1"/>
    <col min="12" max="12" width="9.25390625" style="0" bestFit="1" customWidth="1"/>
    <col min="13" max="13" width="9.125" style="0" customWidth="1"/>
    <col min="14" max="14" width="9.625" style="0" bestFit="1" customWidth="1"/>
  </cols>
  <sheetData>
    <row r="1" spans="1:14" ht="25.5" customHeight="1">
      <c r="A1" s="116" t="s">
        <v>132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2.5" customHeight="1">
      <c r="A2" s="87" t="s">
        <v>117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2.5">
      <c r="A3" s="8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3.2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1</v>
      </c>
      <c r="M4" s="10"/>
      <c r="N4" s="10"/>
    </row>
    <row r="5" spans="1:14" ht="19.5" customHeight="1">
      <c r="A5" s="42"/>
      <c r="B5" s="45"/>
      <c r="C5" s="46"/>
      <c r="D5" s="83" t="s">
        <v>2</v>
      </c>
      <c r="E5" s="84"/>
      <c r="F5" s="83" t="s">
        <v>2</v>
      </c>
      <c r="G5" s="84"/>
      <c r="H5" s="83" t="s">
        <v>2</v>
      </c>
      <c r="I5" s="84"/>
      <c r="J5" s="83" t="s">
        <v>2</v>
      </c>
      <c r="K5" s="84"/>
      <c r="L5" s="49"/>
      <c r="M5" s="49"/>
      <c r="N5" s="47"/>
    </row>
    <row r="6" spans="1:14" ht="19.5" customHeight="1">
      <c r="A6" s="73" t="s">
        <v>3</v>
      </c>
      <c r="B6" s="74" t="s">
        <v>4</v>
      </c>
      <c r="C6" s="79" t="s">
        <v>5</v>
      </c>
      <c r="D6" s="75" t="s">
        <v>6</v>
      </c>
      <c r="E6" s="76"/>
      <c r="F6" s="75" t="s">
        <v>6</v>
      </c>
      <c r="G6" s="76"/>
      <c r="H6" s="75" t="s">
        <v>6</v>
      </c>
      <c r="I6" s="76"/>
      <c r="J6" s="75" t="s">
        <v>6</v>
      </c>
      <c r="K6" s="76"/>
      <c r="L6" s="85" t="s">
        <v>7</v>
      </c>
      <c r="M6" s="85" t="s">
        <v>8</v>
      </c>
      <c r="N6" s="86" t="s">
        <v>9</v>
      </c>
    </row>
    <row r="7" spans="1:14" ht="19.5" customHeight="1">
      <c r="A7" s="73"/>
      <c r="B7" s="74"/>
      <c r="C7" s="38"/>
      <c r="D7" s="75" t="s">
        <v>10</v>
      </c>
      <c r="E7" s="76"/>
      <c r="F7" s="77" t="s">
        <v>11</v>
      </c>
      <c r="G7" s="78"/>
      <c r="H7" s="75" t="s">
        <v>12</v>
      </c>
      <c r="I7" s="76"/>
      <c r="J7" s="75" t="s">
        <v>13</v>
      </c>
      <c r="K7" s="76"/>
      <c r="L7" s="38" t="s">
        <v>14</v>
      </c>
      <c r="M7" s="38" t="s">
        <v>14</v>
      </c>
      <c r="N7" s="48" t="s">
        <v>14</v>
      </c>
    </row>
    <row r="8" spans="1:14" ht="19.5" customHeight="1" thickBot="1">
      <c r="A8" s="43"/>
      <c r="B8" s="39"/>
      <c r="C8" s="67"/>
      <c r="D8" s="80" t="s">
        <v>15</v>
      </c>
      <c r="E8" s="81" t="s">
        <v>16</v>
      </c>
      <c r="F8" s="82" t="s">
        <v>15</v>
      </c>
      <c r="G8" s="82" t="s">
        <v>16</v>
      </c>
      <c r="H8" s="80" t="s">
        <v>15</v>
      </c>
      <c r="I8" s="81" t="s">
        <v>16</v>
      </c>
      <c r="J8" s="80" t="s">
        <v>15</v>
      </c>
      <c r="K8" s="81" t="s">
        <v>16</v>
      </c>
      <c r="L8" s="68"/>
      <c r="M8" s="68"/>
      <c r="N8" s="69"/>
    </row>
    <row r="9" spans="1:14" ht="24" customHeight="1">
      <c r="A9" s="44">
        <v>1993</v>
      </c>
      <c r="B9" s="40"/>
      <c r="C9" s="13"/>
      <c r="D9" s="70">
        <v>20260</v>
      </c>
      <c r="E9" s="71">
        <v>120662</v>
      </c>
      <c r="F9" s="12">
        <v>14182</v>
      </c>
      <c r="G9" s="12">
        <v>84464</v>
      </c>
      <c r="H9" s="70">
        <v>5111</v>
      </c>
      <c r="I9" s="71">
        <v>10761</v>
      </c>
      <c r="J9" s="70">
        <v>11189</v>
      </c>
      <c r="K9" s="71">
        <v>46959</v>
      </c>
      <c r="L9" s="11">
        <f aca="true" t="shared" si="0" ref="L9:L18">F9/D9</f>
        <v>0.7</v>
      </c>
      <c r="M9" s="11">
        <f aca="true" t="shared" si="1" ref="M9:M18">H9/J9</f>
        <v>0.4567879167039056</v>
      </c>
      <c r="N9" s="32">
        <f aca="true" t="shared" si="2" ref="N9:N18">1-M9</f>
        <v>0.5432120832960944</v>
      </c>
    </row>
    <row r="10" spans="1:14" ht="24" customHeight="1">
      <c r="A10" s="141">
        <v>1994</v>
      </c>
      <c r="B10" s="142"/>
      <c r="C10" s="143"/>
      <c r="D10" s="144">
        <v>18400</v>
      </c>
      <c r="E10" s="145">
        <v>117835</v>
      </c>
      <c r="F10" s="146">
        <v>12788</v>
      </c>
      <c r="G10" s="146">
        <v>81895</v>
      </c>
      <c r="H10" s="144">
        <v>5604</v>
      </c>
      <c r="I10" s="145">
        <v>9215</v>
      </c>
      <c r="J10" s="144">
        <v>11216</v>
      </c>
      <c r="K10" s="145">
        <v>45155</v>
      </c>
      <c r="L10" s="11">
        <f t="shared" si="0"/>
        <v>0.695</v>
      </c>
      <c r="M10" s="11">
        <f t="shared" si="1"/>
        <v>0.49964336661911557</v>
      </c>
      <c r="N10" s="32">
        <f t="shared" si="2"/>
        <v>0.5003566333808844</v>
      </c>
    </row>
    <row r="11" spans="1:14" ht="24" customHeight="1">
      <c r="A11" s="41">
        <v>1995</v>
      </c>
      <c r="B11" s="40"/>
      <c r="C11" s="13"/>
      <c r="D11" s="70">
        <v>20845</v>
      </c>
      <c r="E11" s="71">
        <v>124668</v>
      </c>
      <c r="F11" s="12">
        <v>15634</v>
      </c>
      <c r="G11" s="12">
        <v>93501</v>
      </c>
      <c r="H11" s="70">
        <v>6908</v>
      </c>
      <c r="I11" s="71">
        <v>12710</v>
      </c>
      <c r="J11" s="70">
        <v>12119</v>
      </c>
      <c r="K11" s="71">
        <v>43877</v>
      </c>
      <c r="L11" s="11">
        <f t="shared" si="0"/>
        <v>0.7500119932837611</v>
      </c>
      <c r="M11" s="11">
        <f t="shared" si="1"/>
        <v>0.5700140275600297</v>
      </c>
      <c r="N11" s="32">
        <f t="shared" si="2"/>
        <v>0.4299859724399703</v>
      </c>
    </row>
    <row r="12" spans="1:14" ht="24" customHeight="1">
      <c r="A12" s="141">
        <v>1996</v>
      </c>
      <c r="B12" s="40"/>
      <c r="C12" s="13"/>
      <c r="D12" s="70">
        <v>25610</v>
      </c>
      <c r="E12" s="71">
        <v>156000</v>
      </c>
      <c r="F12" s="12">
        <v>20407</v>
      </c>
      <c r="G12" s="12">
        <v>124779</v>
      </c>
      <c r="H12" s="70">
        <v>5784</v>
      </c>
      <c r="I12" s="71">
        <v>12329</v>
      </c>
      <c r="J12" s="70">
        <v>10987</v>
      </c>
      <c r="K12" s="71">
        <v>43550</v>
      </c>
      <c r="L12" s="11">
        <f t="shared" si="0"/>
        <v>0.796837172979305</v>
      </c>
      <c r="M12" s="11">
        <f t="shared" si="1"/>
        <v>0.5264403385819605</v>
      </c>
      <c r="N12" s="32">
        <f t="shared" si="2"/>
        <v>0.4735596614180395</v>
      </c>
    </row>
    <row r="13" spans="1:14" ht="24" customHeight="1">
      <c r="A13" s="41">
        <v>1997</v>
      </c>
      <c r="B13" s="40"/>
      <c r="C13" s="13"/>
      <c r="D13" s="70">
        <v>23700</v>
      </c>
      <c r="E13" s="71">
        <v>130000</v>
      </c>
      <c r="F13" s="12">
        <v>18960</v>
      </c>
      <c r="G13" s="12">
        <v>106869</v>
      </c>
      <c r="H13" s="70">
        <v>10393</v>
      </c>
      <c r="I13" s="71">
        <v>17677</v>
      </c>
      <c r="J13" s="70">
        <v>15133</v>
      </c>
      <c r="K13" s="71">
        <v>40808</v>
      </c>
      <c r="L13" s="11">
        <f t="shared" si="0"/>
        <v>0.8</v>
      </c>
      <c r="M13" s="11">
        <f t="shared" si="1"/>
        <v>0.6867772417894668</v>
      </c>
      <c r="N13" s="32">
        <f t="shared" si="2"/>
        <v>0.31322275821053325</v>
      </c>
    </row>
    <row r="14" spans="1:14" ht="24" customHeight="1">
      <c r="A14" s="41">
        <v>1998</v>
      </c>
      <c r="B14" s="40"/>
      <c r="C14" s="13"/>
      <c r="D14" s="70">
        <v>19600</v>
      </c>
      <c r="E14" s="71">
        <v>117000</v>
      </c>
      <c r="F14" s="12">
        <v>15494</v>
      </c>
      <c r="G14" s="12">
        <v>92517</v>
      </c>
      <c r="H14" s="70">
        <v>14184</v>
      </c>
      <c r="I14" s="71">
        <v>16434</v>
      </c>
      <c r="J14" s="70">
        <v>18290</v>
      </c>
      <c r="K14" s="71">
        <v>40917</v>
      </c>
      <c r="L14" s="11">
        <f t="shared" si="0"/>
        <v>0.7905102040816326</v>
      </c>
      <c r="M14" s="11">
        <f t="shared" si="1"/>
        <v>0.7755057408419902</v>
      </c>
      <c r="N14" s="32">
        <f t="shared" si="2"/>
        <v>0.2244942591580098</v>
      </c>
    </row>
    <row r="15" spans="1:14" ht="24" customHeight="1">
      <c r="A15" s="41">
        <v>1999</v>
      </c>
      <c r="B15" s="40"/>
      <c r="C15" s="13"/>
      <c r="D15" s="70">
        <v>22500</v>
      </c>
      <c r="E15" s="71">
        <v>140800</v>
      </c>
      <c r="F15" s="12">
        <v>17683</v>
      </c>
      <c r="G15" s="12">
        <v>110717</v>
      </c>
      <c r="H15" s="70">
        <v>18064</v>
      </c>
      <c r="I15" s="71">
        <v>19598</v>
      </c>
      <c r="J15" s="70">
        <v>22881</v>
      </c>
      <c r="K15" s="71">
        <v>49681</v>
      </c>
      <c r="L15" s="11">
        <f t="shared" si="0"/>
        <v>0.7859111111111111</v>
      </c>
      <c r="M15" s="11">
        <f t="shared" si="1"/>
        <v>0.7894759844412395</v>
      </c>
      <c r="N15" s="32">
        <f t="shared" si="2"/>
        <v>0.21052401555876055</v>
      </c>
    </row>
    <row r="16" spans="1:14" ht="24" customHeight="1">
      <c r="A16" s="41">
        <v>2000</v>
      </c>
      <c r="B16" s="40"/>
      <c r="C16" s="13"/>
      <c r="D16" s="70">
        <v>27000</v>
      </c>
      <c r="E16" s="71">
        <v>160780</v>
      </c>
      <c r="F16" s="12">
        <v>22003</v>
      </c>
      <c r="G16" s="12">
        <v>136662</v>
      </c>
      <c r="H16" s="70">
        <v>18751</v>
      </c>
      <c r="I16" s="71">
        <v>22550</v>
      </c>
      <c r="J16" s="70">
        <v>23748</v>
      </c>
      <c r="K16" s="71">
        <v>46668</v>
      </c>
      <c r="L16" s="11">
        <f t="shared" si="0"/>
        <v>0.8149259259259259</v>
      </c>
      <c r="M16" s="11">
        <f t="shared" si="1"/>
        <v>0.7895822806131043</v>
      </c>
      <c r="N16" s="32">
        <f t="shared" si="2"/>
        <v>0.21041771938689569</v>
      </c>
    </row>
    <row r="17" spans="1:14" ht="24" customHeight="1">
      <c r="A17" s="41">
        <v>2001</v>
      </c>
      <c r="B17" s="40"/>
      <c r="C17" s="13"/>
      <c r="D17" s="70">
        <v>26300</v>
      </c>
      <c r="E17" s="71">
        <v>144300</v>
      </c>
      <c r="F17" s="12">
        <v>22327</v>
      </c>
      <c r="G17" s="12">
        <v>121217</v>
      </c>
      <c r="H17" s="70">
        <v>8942</v>
      </c>
      <c r="I17" s="71">
        <v>15994</v>
      </c>
      <c r="J17" s="70">
        <v>12915</v>
      </c>
      <c r="K17" s="71">
        <v>39077</v>
      </c>
      <c r="L17" s="11">
        <f t="shared" si="0"/>
        <v>0.8489353612167301</v>
      </c>
      <c r="M17" s="11">
        <f t="shared" si="1"/>
        <v>0.6923732094463801</v>
      </c>
      <c r="N17" s="32">
        <f t="shared" si="2"/>
        <v>0.30762679055361986</v>
      </c>
    </row>
    <row r="18" spans="1:14" ht="24" customHeight="1" thickBot="1">
      <c r="A18" s="133">
        <v>2002</v>
      </c>
      <c r="B18" s="134"/>
      <c r="C18" s="135"/>
      <c r="D18" s="136">
        <v>29100</v>
      </c>
      <c r="E18" s="137">
        <v>170500</v>
      </c>
      <c r="F18" s="138">
        <v>24710</v>
      </c>
      <c r="G18" s="138">
        <v>144952</v>
      </c>
      <c r="H18" s="136">
        <v>7451</v>
      </c>
      <c r="I18" s="137">
        <v>17705</v>
      </c>
      <c r="J18" s="136">
        <v>11841</v>
      </c>
      <c r="K18" s="137">
        <v>43253</v>
      </c>
      <c r="L18" s="139">
        <f t="shared" si="0"/>
        <v>0.8491408934707904</v>
      </c>
      <c r="M18" s="139">
        <f t="shared" si="1"/>
        <v>0.6292542859555781</v>
      </c>
      <c r="N18" s="140">
        <f t="shared" si="2"/>
        <v>0.3707457140444219</v>
      </c>
    </row>
    <row r="19" spans="1:14" ht="19.5" customHeight="1">
      <c r="A19" s="2"/>
      <c r="B19" s="147" t="s">
        <v>17</v>
      </c>
      <c r="C19" s="6"/>
      <c r="D19" s="5"/>
      <c r="E19" s="5"/>
      <c r="F19" s="1"/>
      <c r="G19" s="1"/>
      <c r="H19" s="72" t="s">
        <v>18</v>
      </c>
      <c r="I19" s="72"/>
      <c r="J19" s="72" t="s">
        <v>21</v>
      </c>
      <c r="K19" s="31"/>
      <c r="L19" s="3" t="s">
        <v>106</v>
      </c>
      <c r="M19" s="31"/>
      <c r="N19" s="3"/>
    </row>
    <row r="20" spans="1:14" ht="19.5" customHeight="1">
      <c r="A20" s="2"/>
      <c r="B20" s="4"/>
      <c r="C20" s="4"/>
      <c r="D20" s="4"/>
      <c r="E20" s="4"/>
      <c r="F20" s="1"/>
      <c r="G20" s="1"/>
      <c r="H20" s="72" t="s">
        <v>20</v>
      </c>
      <c r="I20" s="72"/>
      <c r="J20" s="72" t="s">
        <v>23</v>
      </c>
      <c r="K20" s="24"/>
      <c r="L20" s="3" t="s">
        <v>118</v>
      </c>
      <c r="M20" s="31"/>
      <c r="N20" s="3"/>
    </row>
    <row r="21" spans="8:13" ht="19.5" customHeight="1">
      <c r="H21" s="72" t="s">
        <v>22</v>
      </c>
      <c r="I21" s="72"/>
      <c r="J21" s="72" t="s">
        <v>93</v>
      </c>
      <c r="K21" s="24"/>
      <c r="M21" s="24"/>
    </row>
    <row r="22" spans="8:13" ht="19.5" customHeight="1">
      <c r="H22" s="72" t="s">
        <v>19</v>
      </c>
      <c r="I22" s="31"/>
      <c r="J22" s="72" t="s">
        <v>101</v>
      </c>
      <c r="K22" s="24"/>
      <c r="M22" s="24"/>
    </row>
  </sheetData>
  <printOptions horizontalCentered="1" verticalCentered="1"/>
  <pageMargins left="0.4330708661417323" right="0.35" top="0.5" bottom="0.57" header="0.41" footer="0.32"/>
  <pageSetup horizontalDpi="300" verticalDpi="300" orientation="landscape" paperSize="9" r:id="rId1"/>
  <headerFooter alignWithMargins="0">
    <oddFooter>&amp;L&amp;"Arial,標準"TAMI &amp;"全真細黑體,標準" &amp;"全真粗明體,標準"台灣區機器工業同業公會&amp;R&amp;D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75" zoomScaleNormal="75" workbookViewId="0" topLeftCell="A30">
      <selection activeCell="C44" sqref="C44"/>
    </sheetView>
  </sheetViews>
  <sheetFormatPr defaultColWidth="9.00390625" defaultRowHeight="16.5"/>
  <cols>
    <col min="1" max="1" width="6.75390625" style="0" customWidth="1"/>
    <col min="2" max="2" width="14.625" style="0" customWidth="1"/>
    <col min="3" max="3" width="16.50390625" style="0" customWidth="1"/>
    <col min="4" max="4" width="12.625" style="0" customWidth="1"/>
    <col min="5" max="5" width="9.125" style="0" customWidth="1"/>
    <col min="6" max="6" width="7.625" style="0" customWidth="1"/>
    <col min="7" max="7" width="12.625" style="0" customWidth="1"/>
    <col min="8" max="8" width="9.125" style="0" customWidth="1"/>
    <col min="9" max="9" width="7.625" style="0" customWidth="1"/>
    <col min="10" max="10" width="12.625" style="0" customWidth="1"/>
    <col min="11" max="11" width="9.125" style="0" customWidth="1"/>
    <col min="12" max="12" width="7.625" style="0" customWidth="1"/>
    <col min="13" max="13" width="12.625" style="0" hidden="1" customWidth="1"/>
    <col min="14" max="14" width="9.125" style="0" hidden="1" customWidth="1"/>
    <col min="15" max="15" width="7.625" style="0" hidden="1" customWidth="1"/>
    <col min="16" max="16" width="13.125" style="0" hidden="1" customWidth="1"/>
    <col min="17" max="17" width="9.125" style="0" hidden="1" customWidth="1"/>
    <col min="18" max="18" width="7.75390625" style="0" hidden="1" customWidth="1"/>
    <col min="19" max="19" width="13.125" style="0" hidden="1" customWidth="1"/>
    <col min="20" max="20" width="8.375" style="0" hidden="1" customWidth="1"/>
    <col min="21" max="21" width="7.50390625" style="0" hidden="1" customWidth="1"/>
    <col min="22" max="22" width="13.00390625" style="0" hidden="1" customWidth="1"/>
    <col min="23" max="24" width="8.50390625" style="0" hidden="1" customWidth="1"/>
  </cols>
  <sheetData>
    <row r="1" spans="1:24" ht="22.5" customHeight="1" thickBot="1">
      <c r="A1" s="117" t="s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0" t="s">
        <v>1</v>
      </c>
      <c r="T1" s="10"/>
      <c r="U1" s="10"/>
      <c r="V1" s="17"/>
      <c r="W1" s="17"/>
      <c r="X1" s="17"/>
    </row>
    <row r="2" spans="1:24" ht="22.5" customHeight="1" thickBot="1">
      <c r="A2" s="105" t="s">
        <v>119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92" t="s">
        <v>85</v>
      </c>
      <c r="T2" s="93"/>
      <c r="U2" s="94"/>
      <c r="V2" s="92" t="s">
        <v>86</v>
      </c>
      <c r="W2" s="93"/>
      <c r="X2" s="94"/>
    </row>
    <row r="3" spans="1:24" ht="18.75" customHeight="1" thickBot="1">
      <c r="A3" s="90">
        <v>2002</v>
      </c>
      <c r="B3" s="106" t="s">
        <v>24</v>
      </c>
      <c r="C3" s="91"/>
      <c r="D3" s="92" t="s">
        <v>121</v>
      </c>
      <c r="E3" s="93"/>
      <c r="F3" s="94"/>
      <c r="G3" s="92" t="s">
        <v>107</v>
      </c>
      <c r="H3" s="93"/>
      <c r="I3" s="94"/>
      <c r="J3" s="92" t="s">
        <v>103</v>
      </c>
      <c r="K3" s="93"/>
      <c r="L3" s="94"/>
      <c r="M3" s="93" t="s">
        <v>102</v>
      </c>
      <c r="N3" s="93"/>
      <c r="O3" s="94"/>
      <c r="P3" s="93" t="s">
        <v>88</v>
      </c>
      <c r="Q3" s="93"/>
      <c r="R3" s="94"/>
      <c r="S3" s="96" t="s">
        <v>25</v>
      </c>
      <c r="T3" s="98" t="s">
        <v>25</v>
      </c>
      <c r="U3" s="99" t="s">
        <v>87</v>
      </c>
      <c r="V3" s="96" t="s">
        <v>25</v>
      </c>
      <c r="W3" s="98" t="s">
        <v>25</v>
      </c>
      <c r="X3" s="99" t="s">
        <v>26</v>
      </c>
    </row>
    <row r="4" spans="1:24" ht="15.75" customHeight="1" thickBot="1">
      <c r="A4" s="95"/>
      <c r="B4" s="96"/>
      <c r="C4" s="97"/>
      <c r="D4" s="118" t="s">
        <v>25</v>
      </c>
      <c r="E4" s="98" t="s">
        <v>25</v>
      </c>
      <c r="F4" s="130" t="s">
        <v>122</v>
      </c>
      <c r="G4" s="118" t="s">
        <v>25</v>
      </c>
      <c r="H4" s="98" t="s">
        <v>25</v>
      </c>
      <c r="I4" s="98" t="s">
        <v>108</v>
      </c>
      <c r="J4" s="118" t="s">
        <v>25</v>
      </c>
      <c r="K4" s="98" t="s">
        <v>25</v>
      </c>
      <c r="L4" s="99" t="s">
        <v>104</v>
      </c>
      <c r="M4" s="131" t="s">
        <v>25</v>
      </c>
      <c r="N4" s="98" t="s">
        <v>25</v>
      </c>
      <c r="O4" s="99" t="s">
        <v>95</v>
      </c>
      <c r="P4" s="112" t="s">
        <v>25</v>
      </c>
      <c r="Q4" s="98" t="s">
        <v>25</v>
      </c>
      <c r="R4" s="99" t="s">
        <v>84</v>
      </c>
      <c r="S4" s="101" t="s">
        <v>29</v>
      </c>
      <c r="T4" s="103" t="s">
        <v>30</v>
      </c>
      <c r="U4" s="104" t="s">
        <v>30</v>
      </c>
      <c r="V4" s="101" t="s">
        <v>29</v>
      </c>
      <c r="W4" s="103" t="s">
        <v>30</v>
      </c>
      <c r="X4" s="104" t="s">
        <v>30</v>
      </c>
    </row>
    <row r="5" spans="1:24" ht="15.75" customHeight="1" thickBot="1">
      <c r="A5" s="100" t="s">
        <v>27</v>
      </c>
      <c r="B5" s="101" t="s">
        <v>28</v>
      </c>
      <c r="C5" s="102"/>
      <c r="D5" s="119" t="s">
        <v>29</v>
      </c>
      <c r="E5" s="103" t="s">
        <v>30</v>
      </c>
      <c r="F5" s="103" t="s">
        <v>30</v>
      </c>
      <c r="G5" s="119" t="s">
        <v>29</v>
      </c>
      <c r="H5" s="103" t="s">
        <v>30</v>
      </c>
      <c r="I5" s="103" t="s">
        <v>30</v>
      </c>
      <c r="J5" s="119" t="s">
        <v>29</v>
      </c>
      <c r="K5" s="103" t="s">
        <v>30</v>
      </c>
      <c r="L5" s="104" t="s">
        <v>30</v>
      </c>
      <c r="M5" s="132" t="s">
        <v>29</v>
      </c>
      <c r="N5" s="103" t="s">
        <v>30</v>
      </c>
      <c r="O5" s="104" t="s">
        <v>30</v>
      </c>
      <c r="P5" s="113" t="s">
        <v>29</v>
      </c>
      <c r="Q5" s="103" t="s">
        <v>30</v>
      </c>
      <c r="R5" s="104" t="s">
        <v>30</v>
      </c>
      <c r="S5" s="53">
        <v>8402</v>
      </c>
      <c r="T5" s="20">
        <f>S5/S29</f>
        <v>0.4431434599156118</v>
      </c>
      <c r="U5" s="50">
        <f aca="true" t="shared" si="0" ref="U5:U26">S5/V5</f>
        <v>0.8583103483501889</v>
      </c>
      <c r="V5" s="16">
        <v>9789</v>
      </c>
      <c r="W5" s="20">
        <f>V5/V29</f>
        <v>0.4796648373186985</v>
      </c>
      <c r="X5" s="50" t="e">
        <f>V5/#REF!</f>
        <v>#REF!</v>
      </c>
    </row>
    <row r="6" spans="1:24" ht="15.75" customHeight="1">
      <c r="A6" s="19">
        <v>1</v>
      </c>
      <c r="B6" s="61" t="s">
        <v>109</v>
      </c>
      <c r="C6" s="63" t="s">
        <v>110</v>
      </c>
      <c r="D6" s="54">
        <v>13170</v>
      </c>
      <c r="E6" s="20">
        <f>D6/D29</f>
        <v>0.5329825981384055</v>
      </c>
      <c r="F6" s="50">
        <f>D6/G6</f>
        <v>1.317</v>
      </c>
      <c r="G6" s="54">
        <v>10000</v>
      </c>
      <c r="H6" s="20">
        <f>G6/G29</f>
        <v>0.44788820710350696</v>
      </c>
      <c r="I6" s="50">
        <f>G6/J6</f>
        <v>0.8992805755395683</v>
      </c>
      <c r="J6" s="54">
        <v>11120</v>
      </c>
      <c r="K6" s="20">
        <f>J6/J29</f>
        <v>0.5053856292323774</v>
      </c>
      <c r="L6" s="50">
        <f>J6/M6</f>
        <v>1.3559322033898304</v>
      </c>
      <c r="M6" s="122">
        <v>8201</v>
      </c>
      <c r="N6" s="20">
        <f>M6/M29</f>
        <v>0.4675332079128898</v>
      </c>
      <c r="O6" s="50">
        <f>M6/P6</f>
        <v>1.266759345072598</v>
      </c>
      <c r="P6" s="122">
        <v>6474</v>
      </c>
      <c r="Q6" s="20">
        <f>P6/P29</f>
        <v>0.41783916354717954</v>
      </c>
      <c r="R6" s="50">
        <f>P6/8402</f>
        <v>0.770530825993811</v>
      </c>
      <c r="S6" s="53"/>
      <c r="T6" s="20"/>
      <c r="U6" s="50"/>
      <c r="V6" s="16"/>
      <c r="W6" s="20"/>
      <c r="X6" s="50"/>
    </row>
    <row r="7" spans="1:24" ht="15.75" customHeight="1">
      <c r="A7" s="19">
        <v>2</v>
      </c>
      <c r="B7" s="61" t="s">
        <v>35</v>
      </c>
      <c r="C7" s="63" t="s">
        <v>36</v>
      </c>
      <c r="D7" s="54">
        <v>1297</v>
      </c>
      <c r="E7" s="20">
        <f>D7/D29</f>
        <v>0.052488870902468635</v>
      </c>
      <c r="F7" s="50">
        <f aca="true" t="shared" si="1" ref="F7:F29">D7/G7</f>
        <v>1.0862646566164154</v>
      </c>
      <c r="G7" s="54">
        <v>1194</v>
      </c>
      <c r="H7" s="20">
        <f>G7/G29</f>
        <v>0.05347785192815873</v>
      </c>
      <c r="I7" s="50">
        <f aca="true" t="shared" si="2" ref="I7:I29">G7/J7</f>
        <v>0.9191685912240185</v>
      </c>
      <c r="J7" s="54">
        <v>1299</v>
      </c>
      <c r="K7" s="20">
        <f>J7/J29</f>
        <v>0.05903740399036495</v>
      </c>
      <c r="L7" s="50">
        <f aca="true" t="shared" si="3" ref="L7:L29">J7/M7</f>
        <v>1.2502406159769008</v>
      </c>
      <c r="M7" s="122">
        <v>1039</v>
      </c>
      <c r="N7" s="20">
        <f>M7/M29</f>
        <v>0.05923265492275241</v>
      </c>
      <c r="O7" s="50">
        <f aca="true" t="shared" si="4" ref="O7:O29">M7/P7</f>
        <v>2.1378600823045266</v>
      </c>
      <c r="P7" s="122">
        <v>486</v>
      </c>
      <c r="Q7" s="20">
        <f>P7/P28</f>
        <v>0.18808049535603716</v>
      </c>
      <c r="R7" s="50">
        <f>P7/S7</f>
        <v>0.4483394833948339</v>
      </c>
      <c r="S7" s="54">
        <v>1084</v>
      </c>
      <c r="T7" s="20">
        <f>S7/S29</f>
        <v>0.057172995780590714</v>
      </c>
      <c r="U7" s="50">
        <f t="shared" si="0"/>
        <v>0.6155593412833618</v>
      </c>
      <c r="V7" s="14">
        <v>1761</v>
      </c>
      <c r="W7" s="20">
        <f>V7/V29</f>
        <v>0.08628969031752254</v>
      </c>
      <c r="X7" s="50" t="e">
        <f>V7/#REF!</f>
        <v>#REF!</v>
      </c>
    </row>
    <row r="8" spans="1:24" ht="15.75" customHeight="1">
      <c r="A8" s="19">
        <v>3</v>
      </c>
      <c r="B8" s="61" t="s">
        <v>40</v>
      </c>
      <c r="C8" s="63" t="s">
        <v>41</v>
      </c>
      <c r="D8" s="54">
        <v>1022</v>
      </c>
      <c r="E8" s="20">
        <f>D8/D29</f>
        <v>0.041359773371104816</v>
      </c>
      <c r="F8" s="50">
        <f t="shared" si="1"/>
        <v>1.2871536523929472</v>
      </c>
      <c r="G8" s="54">
        <v>794</v>
      </c>
      <c r="H8" s="20">
        <f>G8/G29</f>
        <v>0.03556232364401845</v>
      </c>
      <c r="I8" s="50">
        <f t="shared" si="2"/>
        <v>1.3549488054607508</v>
      </c>
      <c r="J8" s="54">
        <v>586</v>
      </c>
      <c r="K8" s="20">
        <f>J8/J29</f>
        <v>0.02663273190019543</v>
      </c>
      <c r="L8" s="50">
        <f t="shared" si="3"/>
        <v>1.1467710371819961</v>
      </c>
      <c r="M8" s="122">
        <v>511</v>
      </c>
      <c r="N8" s="20">
        <f>M8/M29</f>
        <v>0.029131748475001426</v>
      </c>
      <c r="O8" s="50">
        <f t="shared" si="4"/>
        <v>0.621654501216545</v>
      </c>
      <c r="P8" s="122">
        <v>822</v>
      </c>
      <c r="Q8" s="20">
        <f>P8/P26</f>
        <v>5.748251748251748</v>
      </c>
      <c r="R8" s="50">
        <f>P8/419</f>
        <v>1.9618138424821003</v>
      </c>
      <c r="S8" s="54">
        <v>419</v>
      </c>
      <c r="T8" s="20">
        <f>S8/S26</f>
        <v>1.480565371024735</v>
      </c>
      <c r="U8" s="50">
        <f t="shared" si="0"/>
        <v>0.9352678571428571</v>
      </c>
      <c r="V8" s="14">
        <v>448</v>
      </c>
      <c r="W8" s="20">
        <f>V8/V26</f>
        <v>1.8666666666666667</v>
      </c>
      <c r="X8" s="50" t="e">
        <f>V8/#REF!</f>
        <v>#REF!</v>
      </c>
    </row>
    <row r="9" spans="1:24" ht="15.75" customHeight="1">
      <c r="A9" s="19">
        <v>4</v>
      </c>
      <c r="B9" s="61" t="s">
        <v>31</v>
      </c>
      <c r="C9" s="63" t="s">
        <v>32</v>
      </c>
      <c r="D9" s="54">
        <v>883</v>
      </c>
      <c r="E9" s="20">
        <f>D9/D29</f>
        <v>0.03573452043707001</v>
      </c>
      <c r="F9" s="50">
        <f t="shared" si="1"/>
        <v>1.078144078144078</v>
      </c>
      <c r="G9" s="54">
        <v>819</v>
      </c>
      <c r="H9" s="20">
        <f>G9/G29</f>
        <v>0.03668204416177722</v>
      </c>
      <c r="I9" s="50">
        <f t="shared" si="2"/>
        <v>0.767572633552015</v>
      </c>
      <c r="J9" s="54">
        <v>1067</v>
      </c>
      <c r="K9" s="20">
        <f>J9/J29</f>
        <v>0.0484933872653729</v>
      </c>
      <c r="L9" s="50">
        <f t="shared" si="3"/>
        <v>1.9259927797833936</v>
      </c>
      <c r="M9" s="122">
        <v>554</v>
      </c>
      <c r="N9" s="20">
        <f>M9/M29</f>
        <v>0.03158314805313266</v>
      </c>
      <c r="O9" s="50">
        <f t="shared" si="4"/>
        <v>1.521978021978022</v>
      </c>
      <c r="P9" s="122">
        <v>364</v>
      </c>
      <c r="Q9" s="20">
        <f>P9/P28</f>
        <v>0.14086687306501547</v>
      </c>
      <c r="R9" s="50">
        <f>P9/1719</f>
        <v>0.21175101803374055</v>
      </c>
      <c r="S9" s="54">
        <v>1719</v>
      </c>
      <c r="T9" s="20" t="e">
        <f>S9/S30</f>
        <v>#DIV/0!</v>
      </c>
      <c r="U9" s="50">
        <f t="shared" si="0"/>
        <v>2.1954022988505746</v>
      </c>
      <c r="V9" s="14">
        <v>783</v>
      </c>
      <c r="W9" s="20" t="e">
        <f>V9/V30</f>
        <v>#DIV/0!</v>
      </c>
      <c r="X9" s="50" t="e">
        <f>V9/#REF!</f>
        <v>#REF!</v>
      </c>
    </row>
    <row r="10" spans="1:24" ht="15.75" customHeight="1">
      <c r="A10" s="19">
        <v>5</v>
      </c>
      <c r="B10" s="61" t="s">
        <v>42</v>
      </c>
      <c r="C10" s="63" t="s">
        <v>43</v>
      </c>
      <c r="D10" s="54">
        <v>797</v>
      </c>
      <c r="E10" s="20">
        <f>D10/D29</f>
        <v>0.03225414811817078</v>
      </c>
      <c r="F10" s="50">
        <f t="shared" si="1"/>
        <v>1.0217948717948717</v>
      </c>
      <c r="G10" s="54">
        <v>780</v>
      </c>
      <c r="H10" s="20">
        <f>G10/G29</f>
        <v>0.034935280154073545</v>
      </c>
      <c r="I10" s="50">
        <f t="shared" si="2"/>
        <v>1.3402061855670102</v>
      </c>
      <c r="J10" s="54">
        <v>582</v>
      </c>
      <c r="K10" s="20">
        <f>J10/J29</f>
        <v>0.02645093850838522</v>
      </c>
      <c r="L10" s="50">
        <f t="shared" si="3"/>
        <v>1.159362549800797</v>
      </c>
      <c r="M10" s="122">
        <v>502</v>
      </c>
      <c r="N10" s="20">
        <f>M10/M29</f>
        <v>0.028618664842369305</v>
      </c>
      <c r="O10" s="50">
        <f t="shared" si="4"/>
        <v>0.8685121107266436</v>
      </c>
      <c r="P10" s="122">
        <v>578</v>
      </c>
      <c r="Q10" s="20">
        <f>P10/P26</f>
        <v>4.041958041958042</v>
      </c>
      <c r="R10" s="50">
        <f>P10/396</f>
        <v>1.4595959595959596</v>
      </c>
      <c r="S10" s="54">
        <v>396</v>
      </c>
      <c r="T10" s="20" t="e">
        <f>S10/S27</f>
        <v>#DIV/0!</v>
      </c>
      <c r="U10" s="50">
        <f t="shared" si="0"/>
        <v>0.9209302325581395</v>
      </c>
      <c r="V10" s="14">
        <v>430</v>
      </c>
      <c r="W10" s="20">
        <f>V10/V27</f>
        <v>5.0588235294117645</v>
      </c>
      <c r="X10" s="50" t="e">
        <f>V10/#REF!</f>
        <v>#REF!</v>
      </c>
    </row>
    <row r="11" spans="1:24" ht="15.75" customHeight="1">
      <c r="A11" s="19">
        <v>6</v>
      </c>
      <c r="B11" s="61" t="s">
        <v>37</v>
      </c>
      <c r="C11" s="63" t="s">
        <v>38</v>
      </c>
      <c r="D11" s="54">
        <v>794</v>
      </c>
      <c r="E11" s="20">
        <f>D11/D29</f>
        <v>0.032132739781465</v>
      </c>
      <c r="F11" s="50">
        <f t="shared" si="1"/>
        <v>0.48951911220715166</v>
      </c>
      <c r="G11" s="54">
        <v>1622</v>
      </c>
      <c r="H11" s="20">
        <f>G11/G29</f>
        <v>0.07264746719218883</v>
      </c>
      <c r="I11" s="50">
        <f t="shared" si="2"/>
        <v>1.6301507537688442</v>
      </c>
      <c r="J11" s="54">
        <v>995</v>
      </c>
      <c r="K11" s="20">
        <f>J11/J29</f>
        <v>0.045221106212789165</v>
      </c>
      <c r="L11" s="50">
        <f t="shared" si="3"/>
        <v>1.3373655913978495</v>
      </c>
      <c r="M11" s="122">
        <v>744</v>
      </c>
      <c r="N11" s="20">
        <f>M11/M29</f>
        <v>0.04241491363092184</v>
      </c>
      <c r="O11" s="50">
        <f t="shared" si="4"/>
        <v>0.8551724137931035</v>
      </c>
      <c r="P11" s="122">
        <v>870</v>
      </c>
      <c r="Q11" s="20" t="e">
        <f>P11/#REF!</f>
        <v>#REF!</v>
      </c>
      <c r="R11" s="50">
        <f>P11/763</f>
        <v>1.1402359108781128</v>
      </c>
      <c r="S11" s="54">
        <v>763</v>
      </c>
      <c r="T11" s="20" t="e">
        <f>S11/S30</f>
        <v>#DIV/0!</v>
      </c>
      <c r="U11" s="50">
        <f t="shared" si="0"/>
        <v>0.6036392405063291</v>
      </c>
      <c r="V11" s="14">
        <v>1264</v>
      </c>
      <c r="W11" s="20" t="e">
        <f>V11/V30</f>
        <v>#DIV/0!</v>
      </c>
      <c r="X11" s="50" t="e">
        <f>V11/#REF!</f>
        <v>#REF!</v>
      </c>
    </row>
    <row r="12" spans="1:24" ht="15.75" customHeight="1">
      <c r="A12" s="19">
        <v>7</v>
      </c>
      <c r="B12" s="61" t="s">
        <v>33</v>
      </c>
      <c r="C12" s="63" t="s">
        <v>34</v>
      </c>
      <c r="D12" s="54">
        <v>674</v>
      </c>
      <c r="E12" s="20">
        <f>D12/D29</f>
        <v>0.027276406313233508</v>
      </c>
      <c r="F12" s="50">
        <f t="shared" si="1"/>
        <v>0.8629961587708067</v>
      </c>
      <c r="G12" s="54">
        <v>781</v>
      </c>
      <c r="H12" s="20">
        <f>G12/G29</f>
        <v>0.034980068974783896</v>
      </c>
      <c r="I12" s="50">
        <f t="shared" si="2"/>
        <v>0.7687007874015748</v>
      </c>
      <c r="J12" s="54">
        <v>1016</v>
      </c>
      <c r="K12" s="20">
        <f>J12/J29</f>
        <v>0.046175521519792755</v>
      </c>
      <c r="L12" s="50">
        <f t="shared" si="3"/>
        <v>1.7191201353637902</v>
      </c>
      <c r="M12" s="122">
        <v>591</v>
      </c>
      <c r="N12" s="20">
        <f>M12/M29</f>
        <v>0.03369249187617582</v>
      </c>
      <c r="O12" s="50">
        <f t="shared" si="4"/>
        <v>1.4344660194174756</v>
      </c>
      <c r="P12" s="122">
        <v>412</v>
      </c>
      <c r="Q12" s="20">
        <f>P12/P29</f>
        <v>0.026590938427778495</v>
      </c>
      <c r="R12" s="50">
        <f>P12/1140</f>
        <v>0.36140350877192984</v>
      </c>
      <c r="S12" s="54">
        <v>1140</v>
      </c>
      <c r="T12" s="20" t="e">
        <f>S12/#REF!</f>
        <v>#REF!</v>
      </c>
      <c r="U12" s="50">
        <f t="shared" si="0"/>
        <v>1.0079575596816976</v>
      </c>
      <c r="V12" s="14">
        <v>1131</v>
      </c>
      <c r="W12" s="20" t="e">
        <f>V12/#REF!</f>
        <v>#REF!</v>
      </c>
      <c r="X12" s="50" t="e">
        <f>V12/#REF!</f>
        <v>#REF!</v>
      </c>
    </row>
    <row r="13" spans="1:24" ht="15.75" customHeight="1">
      <c r="A13" s="19">
        <v>8</v>
      </c>
      <c r="B13" s="61" t="s">
        <v>48</v>
      </c>
      <c r="C13" s="63" t="s">
        <v>49</v>
      </c>
      <c r="D13" s="54">
        <v>471</v>
      </c>
      <c r="E13" s="20">
        <f>D13/D29</f>
        <v>0.01906110886280858</v>
      </c>
      <c r="F13" s="50">
        <f t="shared" si="1"/>
        <v>2.140909090909091</v>
      </c>
      <c r="G13" s="54">
        <v>220</v>
      </c>
      <c r="H13" s="20">
        <f>G13/G29</f>
        <v>0.009853540556277154</v>
      </c>
      <c r="I13" s="50">
        <f t="shared" si="2"/>
        <v>0.632183908045977</v>
      </c>
      <c r="J13" s="54">
        <v>348</v>
      </c>
      <c r="K13" s="20">
        <f>J13/J29</f>
        <v>0.01581602508748807</v>
      </c>
      <c r="L13" s="50">
        <f t="shared" si="3"/>
        <v>1.2041522491349481</v>
      </c>
      <c r="M13" s="122">
        <v>289</v>
      </c>
      <c r="N13" s="20">
        <f>M13/M29</f>
        <v>0.016475685536742488</v>
      </c>
      <c r="O13" s="50">
        <f t="shared" si="4"/>
        <v>1.0140350877192983</v>
      </c>
      <c r="P13" s="122">
        <v>285</v>
      </c>
      <c r="Q13" s="20">
        <f>P13/P26</f>
        <v>1.993006993006993</v>
      </c>
      <c r="R13" s="50">
        <f>P13/262</f>
        <v>1.0877862595419847</v>
      </c>
      <c r="S13" s="54">
        <v>262</v>
      </c>
      <c r="T13" s="20">
        <f>S13/S28</f>
        <v>0.11623779946761313</v>
      </c>
      <c r="U13" s="50">
        <f t="shared" si="0"/>
        <v>1.4475138121546962</v>
      </c>
      <c r="V13" s="14">
        <v>181</v>
      </c>
      <c r="W13" s="20">
        <f>V13/V28</f>
        <v>0.08947108255066732</v>
      </c>
      <c r="X13" s="50" t="e">
        <f>V13/#REF!</f>
        <v>#REF!</v>
      </c>
    </row>
    <row r="14" spans="1:24" ht="15.75" customHeight="1">
      <c r="A14" s="19">
        <v>9</v>
      </c>
      <c r="B14" s="61" t="s">
        <v>44</v>
      </c>
      <c r="C14" s="63" t="s">
        <v>45</v>
      </c>
      <c r="D14" s="54">
        <v>435</v>
      </c>
      <c r="E14" s="20">
        <f>D14/D29</f>
        <v>0.017604208822339134</v>
      </c>
      <c r="F14" s="50">
        <f t="shared" si="1"/>
        <v>5.178571428571429</v>
      </c>
      <c r="G14" s="54">
        <v>84</v>
      </c>
      <c r="H14" s="20">
        <f>G14/G29</f>
        <v>0.0037622609396694585</v>
      </c>
      <c r="I14" s="50">
        <f t="shared" si="2"/>
        <v>0.2736156351791531</v>
      </c>
      <c r="J14" s="54">
        <v>307</v>
      </c>
      <c r="K14" s="20">
        <f>J14/J29</f>
        <v>0.013952642821433442</v>
      </c>
      <c r="L14" s="50">
        <f t="shared" si="3"/>
        <v>1.3008474576271187</v>
      </c>
      <c r="M14" s="122">
        <v>236</v>
      </c>
      <c r="N14" s="20">
        <f>M14/M29</f>
        <v>0.013454193033464455</v>
      </c>
      <c r="O14" s="50">
        <f t="shared" si="4"/>
        <v>0.5279642058165548</v>
      </c>
      <c r="P14" s="122">
        <v>447</v>
      </c>
      <c r="Q14" s="20">
        <f>P14/P17</f>
        <v>6.04054054054054</v>
      </c>
      <c r="R14" s="50">
        <f>P14/358</f>
        <v>1.2486033519553073</v>
      </c>
      <c r="S14" s="54">
        <v>358</v>
      </c>
      <c r="T14" s="20" t="e">
        <f>S14/#REF!</f>
        <v>#REF!</v>
      </c>
      <c r="U14" s="50">
        <f t="shared" si="0"/>
        <v>1.3875968992248062</v>
      </c>
      <c r="V14" s="14">
        <v>258</v>
      </c>
      <c r="W14" s="20" t="e">
        <f>V14/#REF!</f>
        <v>#REF!</v>
      </c>
      <c r="X14" s="50" t="e">
        <f>V14/#REF!</f>
        <v>#REF!</v>
      </c>
    </row>
    <row r="15" spans="1:24" ht="15.75" customHeight="1">
      <c r="A15" s="19">
        <v>10</v>
      </c>
      <c r="B15" s="61" t="s">
        <v>89</v>
      </c>
      <c r="C15" s="63" t="s">
        <v>81</v>
      </c>
      <c r="D15" s="54">
        <v>312</v>
      </c>
      <c r="E15" s="20">
        <f>D15/D29</f>
        <v>0.012626467017401862</v>
      </c>
      <c r="F15" s="50">
        <f t="shared" si="1"/>
        <v>1.1729323308270676</v>
      </c>
      <c r="G15" s="54">
        <v>266</v>
      </c>
      <c r="H15" s="20">
        <f>G15/G29</f>
        <v>0.011913826308953285</v>
      </c>
      <c r="I15" s="50">
        <f t="shared" si="2"/>
        <v>1.051383399209486</v>
      </c>
      <c r="J15" s="54">
        <v>253</v>
      </c>
      <c r="K15" s="20">
        <f>J15/J29</f>
        <v>0.011498432031995636</v>
      </c>
      <c r="L15" s="50">
        <f t="shared" si="3"/>
        <v>0.9068100358422939</v>
      </c>
      <c r="M15" s="122">
        <v>279</v>
      </c>
      <c r="N15" s="20">
        <f>M15/M29</f>
        <v>0.01590559261159569</v>
      </c>
      <c r="O15" s="50">
        <f t="shared" si="4"/>
        <v>0.9522184300341296</v>
      </c>
      <c r="P15" s="122">
        <v>293</v>
      </c>
      <c r="Q15" s="20">
        <f>P15/P29</f>
        <v>0.01891054601781335</v>
      </c>
      <c r="R15" s="50">
        <f>P15/150</f>
        <v>1.9533333333333334</v>
      </c>
      <c r="S15" s="54">
        <v>150</v>
      </c>
      <c r="T15" s="20">
        <f>S15/S28</f>
        <v>0.06654835847382432</v>
      </c>
      <c r="U15" s="50">
        <f t="shared" si="0"/>
        <v>1.3274336283185841</v>
      </c>
      <c r="V15" s="14">
        <v>113</v>
      </c>
      <c r="W15" s="20">
        <f>V15/V28</f>
        <v>0.055857637172516066</v>
      </c>
      <c r="X15" s="50" t="e">
        <f>V15/#REF!</f>
        <v>#REF!</v>
      </c>
    </row>
    <row r="16" spans="1:24" ht="15.75" customHeight="1">
      <c r="A16" s="19">
        <v>11</v>
      </c>
      <c r="B16" s="61" t="s">
        <v>52</v>
      </c>
      <c r="C16" s="63" t="s">
        <v>53</v>
      </c>
      <c r="D16" s="54">
        <v>268</v>
      </c>
      <c r="E16" s="20">
        <f>D16/D29</f>
        <v>0.01084581141238365</v>
      </c>
      <c r="F16" s="50">
        <f t="shared" si="1"/>
        <v>1.2582159624413145</v>
      </c>
      <c r="G16" s="54">
        <v>213</v>
      </c>
      <c r="H16" s="20">
        <f>G16/G29</f>
        <v>0.009540018811304698</v>
      </c>
      <c r="I16" s="50">
        <f t="shared" si="2"/>
        <v>1.0597014925373134</v>
      </c>
      <c r="J16" s="54">
        <v>201</v>
      </c>
      <c r="K16" s="20">
        <f>J16/J29</f>
        <v>0.009135117938462937</v>
      </c>
      <c r="L16" s="50">
        <f t="shared" si="3"/>
        <v>0.7976190476190477</v>
      </c>
      <c r="M16" s="122">
        <v>252</v>
      </c>
      <c r="N16" s="20">
        <f>M16/M29</f>
        <v>0.014366341713699333</v>
      </c>
      <c r="O16" s="50">
        <f t="shared" si="4"/>
        <v>1.305699481865285</v>
      </c>
      <c r="P16" s="122">
        <v>193</v>
      </c>
      <c r="Q16" s="20">
        <f>P16/P27</f>
        <v>1.5078125</v>
      </c>
      <c r="R16" s="50">
        <f>P16/218</f>
        <v>0.8853211009174312</v>
      </c>
      <c r="S16" s="54">
        <v>218</v>
      </c>
      <c r="T16" s="20">
        <f>S16/S28</f>
        <v>0.09671694764862467</v>
      </c>
      <c r="U16" s="50">
        <f t="shared" si="0"/>
        <v>1</v>
      </c>
      <c r="V16" s="14">
        <v>218</v>
      </c>
      <c r="W16" s="20">
        <f>V16/V28</f>
        <v>0.10776075135936727</v>
      </c>
      <c r="X16" s="50" t="e">
        <f>V16/#REF!</f>
        <v>#REF!</v>
      </c>
    </row>
    <row r="17" spans="1:24" ht="15.75" customHeight="1">
      <c r="A17" s="19">
        <v>12</v>
      </c>
      <c r="B17" s="61" t="s">
        <v>124</v>
      </c>
      <c r="C17" s="63" t="s">
        <v>125</v>
      </c>
      <c r="D17" s="54">
        <v>254</v>
      </c>
      <c r="E17" s="20">
        <f>D17/D29</f>
        <v>0.01027923917442331</v>
      </c>
      <c r="F17" s="50">
        <f t="shared" si="1"/>
        <v>1.2574257425742574</v>
      </c>
      <c r="G17" s="54">
        <v>202</v>
      </c>
      <c r="H17" s="20">
        <f>G17/G29</f>
        <v>0.00904734178349084</v>
      </c>
      <c r="I17" s="89" t="s">
        <v>123</v>
      </c>
      <c r="J17" s="54" t="s">
        <v>123</v>
      </c>
      <c r="K17" s="127" t="s">
        <v>123</v>
      </c>
      <c r="L17" s="89" t="s">
        <v>123</v>
      </c>
      <c r="M17" s="122" t="s">
        <v>123</v>
      </c>
      <c r="N17" s="127" t="s">
        <v>123</v>
      </c>
      <c r="O17" s="89" t="s">
        <v>123</v>
      </c>
      <c r="P17" s="122">
        <v>74</v>
      </c>
      <c r="Q17" s="20">
        <f>P17/P21</f>
        <v>0.8505747126436781</v>
      </c>
      <c r="R17" s="50"/>
      <c r="S17" s="54"/>
      <c r="T17" s="20"/>
      <c r="U17" s="50"/>
      <c r="V17" s="14"/>
      <c r="W17" s="20">
        <f>V17/V21</f>
        <v>0</v>
      </c>
      <c r="X17" s="50"/>
    </row>
    <row r="18" spans="1:24" ht="15.75" customHeight="1">
      <c r="A18" s="19">
        <v>13</v>
      </c>
      <c r="B18" s="61" t="s">
        <v>105</v>
      </c>
      <c r="C18" s="63" t="s">
        <v>39</v>
      </c>
      <c r="D18" s="54">
        <v>240</v>
      </c>
      <c r="E18" s="20">
        <f>D18/D29</f>
        <v>0.00971266693646297</v>
      </c>
      <c r="F18" s="50">
        <f t="shared" si="1"/>
        <v>0.7058823529411765</v>
      </c>
      <c r="G18" s="54">
        <v>340</v>
      </c>
      <c r="H18" s="20">
        <f>G18/G29</f>
        <v>0.015228199041519237</v>
      </c>
      <c r="I18" s="50">
        <f t="shared" si="2"/>
        <v>0.8415841584158416</v>
      </c>
      <c r="J18" s="54">
        <v>404</v>
      </c>
      <c r="K18" s="20">
        <f>J18/J29</f>
        <v>0.01836113257283098</v>
      </c>
      <c r="L18" s="50">
        <f t="shared" si="3"/>
        <v>0.957345971563981</v>
      </c>
      <c r="M18" s="122">
        <v>422</v>
      </c>
      <c r="N18" s="20">
        <f>M18/M29</f>
        <v>0.024057921441194913</v>
      </c>
      <c r="O18" s="50">
        <f t="shared" si="4"/>
        <v>1.082051282051282</v>
      </c>
      <c r="P18" s="122">
        <v>390</v>
      </c>
      <c r="Q18" s="20" t="e">
        <f>P18/#REF!</f>
        <v>#REF!</v>
      </c>
      <c r="R18" s="50">
        <f>P18/593</f>
        <v>0.657672849915683</v>
      </c>
      <c r="S18" s="54">
        <v>593</v>
      </c>
      <c r="T18" s="20" t="e">
        <f>S18/#REF!</f>
        <v>#REF!</v>
      </c>
      <c r="U18" s="50">
        <f t="shared" si="0"/>
        <v>1.1104868913857677</v>
      </c>
      <c r="V18" s="14">
        <v>534</v>
      </c>
      <c r="W18" s="20" t="e">
        <f>V18/#REF!</f>
        <v>#REF!</v>
      </c>
      <c r="X18" s="50" t="e">
        <f>V18/#REF!</f>
        <v>#REF!</v>
      </c>
    </row>
    <row r="19" spans="1:24" ht="15.75" customHeight="1">
      <c r="A19" s="19">
        <v>14</v>
      </c>
      <c r="B19" s="34" t="s">
        <v>111</v>
      </c>
      <c r="C19" s="64" t="s">
        <v>112</v>
      </c>
      <c r="D19" s="55">
        <v>220</v>
      </c>
      <c r="E19" s="20">
        <f>D19/D29</f>
        <v>0.008903278025091057</v>
      </c>
      <c r="F19" s="50">
        <f t="shared" si="1"/>
        <v>1.1702127659574468</v>
      </c>
      <c r="G19" s="55">
        <v>188</v>
      </c>
      <c r="H19" s="20">
        <f>G19/G29</f>
        <v>0.00842029829354593</v>
      </c>
      <c r="I19" s="50">
        <f t="shared" si="2"/>
        <v>2.0434782608695654</v>
      </c>
      <c r="J19" s="55">
        <v>92</v>
      </c>
      <c r="K19" s="20">
        <f>J19/J29</f>
        <v>0.004181248011634777</v>
      </c>
      <c r="L19" s="89" t="s">
        <v>123</v>
      </c>
      <c r="M19" s="126" t="s">
        <v>116</v>
      </c>
      <c r="N19" s="127" t="s">
        <v>123</v>
      </c>
      <c r="O19" s="89" t="s">
        <v>123</v>
      </c>
      <c r="P19" s="126">
        <v>152</v>
      </c>
      <c r="Q19" s="20">
        <f>P19/P28</f>
        <v>0.058823529411764705</v>
      </c>
      <c r="R19" s="50">
        <f>P19/80</f>
        <v>1.9</v>
      </c>
      <c r="S19" s="55">
        <v>80</v>
      </c>
      <c r="T19" s="20" t="e">
        <f>S19/S21</f>
        <v>#DIV/0!</v>
      </c>
      <c r="U19" s="51">
        <f>S19/V19</f>
        <v>1.1764705882352942</v>
      </c>
      <c r="V19" s="15">
        <v>68</v>
      </c>
      <c r="W19" s="20">
        <f>V19/V21</f>
        <v>0.544</v>
      </c>
      <c r="X19" s="51" t="e">
        <f>V19/#REF!</f>
        <v>#REF!</v>
      </c>
    </row>
    <row r="20" spans="1:24" ht="15.75" customHeight="1">
      <c r="A20" s="19">
        <v>15</v>
      </c>
      <c r="B20" s="34" t="s">
        <v>90</v>
      </c>
      <c r="C20" s="64" t="s">
        <v>83</v>
      </c>
      <c r="D20" s="55">
        <v>198</v>
      </c>
      <c r="E20" s="20">
        <f>D20/D29</f>
        <v>0.00801295022258195</v>
      </c>
      <c r="F20" s="50">
        <f t="shared" si="1"/>
        <v>0.9</v>
      </c>
      <c r="G20" s="55">
        <v>220</v>
      </c>
      <c r="H20" s="20">
        <f>G20/G29</f>
        <v>0.009853540556277154</v>
      </c>
      <c r="I20" s="50">
        <f t="shared" si="2"/>
        <v>1.4569536423841059</v>
      </c>
      <c r="J20" s="55">
        <v>151</v>
      </c>
      <c r="K20" s="20">
        <f>J20/J29</f>
        <v>0.00686270054083534</v>
      </c>
      <c r="L20" s="50">
        <f t="shared" si="3"/>
        <v>1.5894736842105264</v>
      </c>
      <c r="M20" s="126">
        <v>95</v>
      </c>
      <c r="N20" s="20">
        <f>M20/M29</f>
        <v>0.00541588278889459</v>
      </c>
      <c r="O20" s="50">
        <f t="shared" si="4"/>
        <v>0.6934306569343066</v>
      </c>
      <c r="P20" s="126">
        <v>137</v>
      </c>
      <c r="Q20" s="20" t="e">
        <f>P20/#REF!</f>
        <v>#REF!</v>
      </c>
      <c r="R20" s="50">
        <f>P20/151</f>
        <v>0.9072847682119205</v>
      </c>
      <c r="S20" s="55">
        <v>151</v>
      </c>
      <c r="T20" s="20">
        <f>S20/S26</f>
        <v>0.5335689045936396</v>
      </c>
      <c r="U20" s="50">
        <f>S20/V20</f>
        <v>0.3973684210526316</v>
      </c>
      <c r="V20" s="15">
        <v>380</v>
      </c>
      <c r="W20" s="20">
        <f>V20/V26</f>
        <v>1.5833333333333333</v>
      </c>
      <c r="X20" s="50" t="e">
        <f>V20/#REF!</f>
        <v>#REF!</v>
      </c>
    </row>
    <row r="21" spans="1:24" ht="15.75" customHeight="1">
      <c r="A21" s="19">
        <v>16</v>
      </c>
      <c r="B21" s="61" t="s">
        <v>127</v>
      </c>
      <c r="C21" s="63" t="s">
        <v>126</v>
      </c>
      <c r="D21" s="54">
        <v>171</v>
      </c>
      <c r="E21" s="20">
        <f>D21/D29</f>
        <v>0.006920275192229867</v>
      </c>
      <c r="F21" s="50">
        <f t="shared" si="1"/>
        <v>1.3153846153846154</v>
      </c>
      <c r="G21" s="54">
        <v>130</v>
      </c>
      <c r="H21" s="20">
        <f>G21/G29</f>
        <v>0.00582254669234559</v>
      </c>
      <c r="I21" s="89" t="s">
        <v>80</v>
      </c>
      <c r="J21" s="54" t="s">
        <v>116</v>
      </c>
      <c r="K21" s="127" t="s">
        <v>116</v>
      </c>
      <c r="L21" s="89" t="s">
        <v>80</v>
      </c>
      <c r="M21" s="122" t="s">
        <v>80</v>
      </c>
      <c r="N21" s="127" t="s">
        <v>134</v>
      </c>
      <c r="O21" s="50" t="e">
        <f t="shared" si="4"/>
        <v>#VALUE!</v>
      </c>
      <c r="P21" s="122">
        <v>87</v>
      </c>
      <c r="Q21" s="20">
        <f>P21/P23</f>
        <v>0.453125</v>
      </c>
      <c r="R21" s="50"/>
      <c r="S21" s="54"/>
      <c r="T21" s="20"/>
      <c r="U21" s="50"/>
      <c r="V21" s="14">
        <v>125</v>
      </c>
      <c r="W21" s="20">
        <f>V21/V24</f>
        <v>0.4208754208754209</v>
      </c>
      <c r="X21" s="50" t="e">
        <f>V21/#REF!</f>
        <v>#REF!</v>
      </c>
    </row>
    <row r="22" spans="1:24" ht="15.75" customHeight="1">
      <c r="A22" s="19">
        <v>17</v>
      </c>
      <c r="B22" s="61" t="s">
        <v>92</v>
      </c>
      <c r="C22" s="63" t="s">
        <v>82</v>
      </c>
      <c r="D22" s="54">
        <v>160</v>
      </c>
      <c r="E22" s="20">
        <f>D22/D29</f>
        <v>0.006475111290975314</v>
      </c>
      <c r="F22" s="50">
        <f t="shared" si="1"/>
        <v>1.0389610389610389</v>
      </c>
      <c r="G22" s="54">
        <v>154</v>
      </c>
      <c r="H22" s="20">
        <f>G22/G29</f>
        <v>0.006897478389394007</v>
      </c>
      <c r="I22" s="50">
        <f t="shared" si="2"/>
        <v>1.013157894736842</v>
      </c>
      <c r="J22" s="54">
        <v>152</v>
      </c>
      <c r="K22" s="20">
        <f>J22/J29</f>
        <v>0.0069081488887878925</v>
      </c>
      <c r="L22" s="50">
        <f t="shared" si="3"/>
        <v>0.495114006514658</v>
      </c>
      <c r="M22" s="122">
        <v>307</v>
      </c>
      <c r="N22" s="20">
        <f>M22/M29</f>
        <v>0.017501852802006727</v>
      </c>
      <c r="O22" s="50">
        <f t="shared" si="4"/>
        <v>1.566326530612245</v>
      </c>
      <c r="P22" s="122">
        <v>196</v>
      </c>
      <c r="Q22" s="20">
        <f>P22/P29</f>
        <v>0.01265005808700142</v>
      </c>
      <c r="R22" s="89">
        <f>P22/147</f>
        <v>1.3333333333333333</v>
      </c>
      <c r="S22" s="54">
        <v>147</v>
      </c>
      <c r="T22" s="20">
        <f>S22/S29</f>
        <v>0.007753164556962025</v>
      </c>
      <c r="U22" s="89" t="s">
        <v>80</v>
      </c>
      <c r="V22" s="14"/>
      <c r="W22" s="20">
        <f>V22/V29</f>
        <v>0</v>
      </c>
      <c r="X22" s="89" t="s">
        <v>80</v>
      </c>
    </row>
    <row r="23" spans="1:24" ht="15.75" customHeight="1">
      <c r="A23" s="19">
        <v>18</v>
      </c>
      <c r="B23" s="34" t="s">
        <v>54</v>
      </c>
      <c r="C23" s="64" t="s">
        <v>55</v>
      </c>
      <c r="D23" s="55">
        <v>155</v>
      </c>
      <c r="E23" s="20">
        <f>D23/D29</f>
        <v>0.006272764063132335</v>
      </c>
      <c r="F23" s="50">
        <f t="shared" si="1"/>
        <v>1.1151079136690647</v>
      </c>
      <c r="G23" s="55">
        <v>139</v>
      </c>
      <c r="H23" s="20">
        <f>G23/G29</f>
        <v>0.006225646078738747</v>
      </c>
      <c r="I23" s="50">
        <f t="shared" si="2"/>
        <v>0.9858156028368794</v>
      </c>
      <c r="J23" s="55">
        <v>141</v>
      </c>
      <c r="K23" s="20">
        <f>J23/J29</f>
        <v>0.006408217061309822</v>
      </c>
      <c r="L23" s="50">
        <f t="shared" si="3"/>
        <v>0.7704918032786885</v>
      </c>
      <c r="M23" s="126">
        <v>183</v>
      </c>
      <c r="N23" s="20">
        <f>M23/M29</f>
        <v>0.01043270053018642</v>
      </c>
      <c r="O23" s="50">
        <f t="shared" si="4"/>
        <v>0.953125</v>
      </c>
      <c r="P23" s="126">
        <v>192</v>
      </c>
      <c r="Q23" s="20">
        <f>P23/P29</f>
        <v>0.01239189363624629</v>
      </c>
      <c r="R23" s="50">
        <f>P23/159</f>
        <v>1.2075471698113207</v>
      </c>
      <c r="S23" s="55">
        <v>159</v>
      </c>
      <c r="T23" s="20">
        <f>S23/S28</f>
        <v>0.07054125998225377</v>
      </c>
      <c r="U23" s="51"/>
      <c r="V23" s="15"/>
      <c r="W23" s="20">
        <f>V23/V28</f>
        <v>0</v>
      </c>
      <c r="X23" s="51"/>
    </row>
    <row r="24" spans="1:24" ht="15.75" customHeight="1">
      <c r="A24" s="19">
        <v>19</v>
      </c>
      <c r="B24" s="34" t="s">
        <v>56</v>
      </c>
      <c r="C24" s="64" t="s">
        <v>57</v>
      </c>
      <c r="D24" s="55">
        <v>146</v>
      </c>
      <c r="E24" s="20">
        <f>D24/D29</f>
        <v>0.0059085390530149735</v>
      </c>
      <c r="F24" s="50">
        <f t="shared" si="1"/>
        <v>1.0735294117647058</v>
      </c>
      <c r="G24" s="55">
        <v>136</v>
      </c>
      <c r="H24" s="20">
        <f>G24/G29</f>
        <v>0.006091279616607694</v>
      </c>
      <c r="I24" s="50">
        <f t="shared" si="2"/>
        <v>0.7351351351351352</v>
      </c>
      <c r="J24" s="55">
        <v>185</v>
      </c>
      <c r="K24" s="20">
        <f>J24/J29</f>
        <v>0.008407944371222106</v>
      </c>
      <c r="L24" s="50">
        <f t="shared" si="3"/>
        <v>1.0451977401129944</v>
      </c>
      <c r="M24" s="126">
        <v>177</v>
      </c>
      <c r="N24" s="20">
        <f>M24/M29</f>
        <v>0.01009064477509834</v>
      </c>
      <c r="O24" s="50">
        <f t="shared" si="4"/>
        <v>1.3511450381679388</v>
      </c>
      <c r="P24" s="126">
        <v>131</v>
      </c>
      <c r="Q24" s="20">
        <f>P24/P29</f>
        <v>0.008454885762230541</v>
      </c>
      <c r="R24" s="50">
        <f>P24/156</f>
        <v>0.8397435897435898</v>
      </c>
      <c r="S24" s="55">
        <v>156</v>
      </c>
      <c r="T24" s="20" t="e">
        <f>S24/#REF!</f>
        <v>#REF!</v>
      </c>
      <c r="U24" s="50">
        <f t="shared" si="0"/>
        <v>0.5252525252525253</v>
      </c>
      <c r="V24" s="15">
        <v>297</v>
      </c>
      <c r="W24" s="20" t="e">
        <f>V24/#REF!</f>
        <v>#REF!</v>
      </c>
      <c r="X24" s="50" t="e">
        <f>V24/#REF!</f>
        <v>#REF!</v>
      </c>
    </row>
    <row r="25" spans="1:24" ht="15.75" customHeight="1">
      <c r="A25" s="19">
        <v>20</v>
      </c>
      <c r="B25" s="34" t="s">
        <v>50</v>
      </c>
      <c r="C25" s="64" t="s">
        <v>51</v>
      </c>
      <c r="D25" s="55">
        <v>135</v>
      </c>
      <c r="E25" s="20">
        <f>D25/D29</f>
        <v>0.0054633751517604206</v>
      </c>
      <c r="F25" s="50">
        <f t="shared" si="1"/>
        <v>0.1169844020797227</v>
      </c>
      <c r="G25" s="55">
        <v>1154</v>
      </c>
      <c r="H25" s="20">
        <f>G25/G29</f>
        <v>0.051686299099744704</v>
      </c>
      <c r="I25" s="50">
        <f t="shared" si="2"/>
        <v>7.350318471337579</v>
      </c>
      <c r="J25" s="55">
        <v>157</v>
      </c>
      <c r="K25" s="20">
        <f>J25/J29</f>
        <v>0.007135390628550652</v>
      </c>
      <c r="L25" s="50">
        <f t="shared" si="3"/>
        <v>1.1376811594202898</v>
      </c>
      <c r="M25" s="126">
        <v>138</v>
      </c>
      <c r="N25" s="20">
        <f>M25/M29</f>
        <v>0.007867282367025824</v>
      </c>
      <c r="O25" s="50">
        <f t="shared" si="4"/>
        <v>2.4642857142857144</v>
      </c>
      <c r="P25" s="126">
        <v>56</v>
      </c>
      <c r="Q25" s="20" t="e">
        <f>P25/#REF!</f>
        <v>#REF!</v>
      </c>
      <c r="R25" s="50">
        <f>P25/226</f>
        <v>0.24778761061946902</v>
      </c>
      <c r="S25" s="55">
        <v>226</v>
      </c>
      <c r="T25" s="20" t="e">
        <f>S25/#REF!</f>
        <v>#REF!</v>
      </c>
      <c r="U25" s="50">
        <f t="shared" si="0"/>
        <v>0.8071428571428572</v>
      </c>
      <c r="V25" s="15">
        <v>280</v>
      </c>
      <c r="W25" s="20" t="e">
        <f>V25/#REF!</f>
        <v>#REF!</v>
      </c>
      <c r="X25" s="50" t="e">
        <f>V25/#REF!</f>
        <v>#REF!</v>
      </c>
    </row>
    <row r="26" spans="1:24" ht="15.75" customHeight="1">
      <c r="A26" s="19">
        <v>21</v>
      </c>
      <c r="B26" s="34" t="s">
        <v>46</v>
      </c>
      <c r="C26" s="64" t="s">
        <v>47</v>
      </c>
      <c r="D26" s="55">
        <v>135</v>
      </c>
      <c r="E26" s="20">
        <f>D26/D29</f>
        <v>0.0054633751517604206</v>
      </c>
      <c r="F26" s="50">
        <f t="shared" si="1"/>
        <v>0.6818181818181818</v>
      </c>
      <c r="G26" s="55">
        <v>198</v>
      </c>
      <c r="H26" s="20">
        <f>G26/G29</f>
        <v>0.008868186500649439</v>
      </c>
      <c r="I26" s="50">
        <f t="shared" si="2"/>
        <v>1.0421052631578946</v>
      </c>
      <c r="J26" s="55">
        <v>190</v>
      </c>
      <c r="K26" s="20">
        <f>J26/J29</f>
        <v>0.008635186110984865</v>
      </c>
      <c r="L26" s="50">
        <f t="shared" si="3"/>
        <v>0.9693877551020408</v>
      </c>
      <c r="M26" s="126">
        <v>196</v>
      </c>
      <c r="N26" s="20">
        <f>M26/M29</f>
        <v>0.01117382133287726</v>
      </c>
      <c r="O26" s="50">
        <f t="shared" si="4"/>
        <v>1.3706293706293706</v>
      </c>
      <c r="P26" s="126">
        <v>143</v>
      </c>
      <c r="Q26" s="20" t="e">
        <f>P26/#REF!</f>
        <v>#REF!</v>
      </c>
      <c r="R26" s="50">
        <f>P26/283</f>
        <v>0.5053003533568905</v>
      </c>
      <c r="S26" s="55">
        <v>283</v>
      </c>
      <c r="T26" s="20" t="e">
        <f>S26/#REF!</f>
        <v>#REF!</v>
      </c>
      <c r="U26" s="50">
        <f t="shared" si="0"/>
        <v>1.1791666666666667</v>
      </c>
      <c r="V26" s="15">
        <v>240</v>
      </c>
      <c r="W26" s="20" t="e">
        <f>V26/#REF!</f>
        <v>#REF!</v>
      </c>
      <c r="X26" s="50" t="e">
        <f>V26/#REF!</f>
        <v>#REF!</v>
      </c>
    </row>
    <row r="27" spans="1:24" ht="15.75" customHeight="1">
      <c r="A27" s="19">
        <v>22</v>
      </c>
      <c r="B27" s="128" t="s">
        <v>133</v>
      </c>
      <c r="C27" s="129" t="s">
        <v>94</v>
      </c>
      <c r="D27" s="55">
        <v>120</v>
      </c>
      <c r="E27" s="20">
        <f>D27/D29</f>
        <v>0.004856333468231485</v>
      </c>
      <c r="F27" s="50">
        <f t="shared" si="1"/>
        <v>1.2765957446808511</v>
      </c>
      <c r="G27" s="55">
        <v>94</v>
      </c>
      <c r="H27" s="20">
        <f>G27/G29</f>
        <v>0.004210149146772965</v>
      </c>
      <c r="I27" s="50">
        <f t="shared" si="2"/>
        <v>0.6025641025641025</v>
      </c>
      <c r="J27" s="55">
        <v>156</v>
      </c>
      <c r="K27" s="20">
        <f>J27/J29</f>
        <v>0.0070899422805981</v>
      </c>
      <c r="L27" s="50">
        <f t="shared" si="3"/>
        <v>1.1063829787234043</v>
      </c>
      <c r="M27" s="126">
        <v>141</v>
      </c>
      <c r="N27" s="20">
        <f>M27/M29</f>
        <v>0.008038310244569864</v>
      </c>
      <c r="O27" s="50">
        <f t="shared" si="4"/>
        <v>1.1015625</v>
      </c>
      <c r="P27" s="126">
        <v>128</v>
      </c>
      <c r="Q27" s="20" t="e">
        <f>P27/#REF!</f>
        <v>#REF!</v>
      </c>
      <c r="R27" s="50"/>
      <c r="S27" s="55"/>
      <c r="T27" s="20"/>
      <c r="U27" s="50"/>
      <c r="V27" s="15">
        <v>85</v>
      </c>
      <c r="W27" s="20" t="e">
        <f>V27/#REF!</f>
        <v>#REF!</v>
      </c>
      <c r="X27" s="50" t="e">
        <f>V27/#REF!</f>
        <v>#REF!</v>
      </c>
    </row>
    <row r="28" spans="1:24" ht="15.75" customHeight="1">
      <c r="A28" s="34"/>
      <c r="B28" s="34" t="s">
        <v>58</v>
      </c>
      <c r="C28" s="64" t="s">
        <v>59</v>
      </c>
      <c r="D28" s="55">
        <v>2653</v>
      </c>
      <c r="E28" s="20">
        <f>D28/D29</f>
        <v>0.10736543909348442</v>
      </c>
      <c r="F28" s="50">
        <f t="shared" si="1"/>
        <v>1.0207772220084648</v>
      </c>
      <c r="G28" s="55">
        <v>2599</v>
      </c>
      <c r="H28" s="20">
        <f>G28/G29</f>
        <v>0.11640614502620146</v>
      </c>
      <c r="I28" s="50">
        <f t="shared" si="2"/>
        <v>0.9992310649750096</v>
      </c>
      <c r="J28" s="55">
        <v>2601</v>
      </c>
      <c r="K28" s="20">
        <f>J28/J29</f>
        <v>0.11821115302458755</v>
      </c>
      <c r="L28" s="50">
        <f t="shared" si="3"/>
        <v>0.9690760059612519</v>
      </c>
      <c r="M28" s="126">
        <v>2684</v>
      </c>
      <c r="N28" s="20">
        <f>M28/M29</f>
        <v>0.15301294110940084</v>
      </c>
      <c r="O28" s="50">
        <f t="shared" si="4"/>
        <v>1.0386996904024768</v>
      </c>
      <c r="P28" s="126">
        <v>2584</v>
      </c>
      <c r="Q28" s="20">
        <f>P28/P29</f>
        <v>0.16677423518781465</v>
      </c>
      <c r="R28" s="50">
        <f>P28/2254</f>
        <v>1.1464063886424134</v>
      </c>
      <c r="S28" s="55">
        <v>2254</v>
      </c>
      <c r="T28" s="20">
        <f>S28/S29</f>
        <v>0.11888185654008439</v>
      </c>
      <c r="U28" s="50">
        <f>S28/V28</f>
        <v>1.1141868512110726</v>
      </c>
      <c r="V28" s="15">
        <v>2023</v>
      </c>
      <c r="W28" s="20">
        <f>V28/V29</f>
        <v>0.09912779302234417</v>
      </c>
      <c r="X28" s="50" t="e">
        <f>V28/#REF!</f>
        <v>#REF!</v>
      </c>
    </row>
    <row r="29" spans="1:24" ht="15.75" customHeight="1" thickBot="1">
      <c r="A29" s="35"/>
      <c r="B29" s="65" t="s">
        <v>60</v>
      </c>
      <c r="C29" s="66" t="s">
        <v>61</v>
      </c>
      <c r="D29" s="56">
        <f>SUM(D6:D28)</f>
        <v>24710</v>
      </c>
      <c r="E29" s="36">
        <f>SUM(E5:E28)</f>
        <v>1.0000000000000002</v>
      </c>
      <c r="F29" s="52">
        <f t="shared" si="1"/>
        <v>1.1067317597527657</v>
      </c>
      <c r="G29" s="56">
        <f>SUM(G6:G28)</f>
        <v>22327</v>
      </c>
      <c r="H29" s="36">
        <f>SUM(H5:H28)</f>
        <v>1.0000000000000004</v>
      </c>
      <c r="I29" s="52">
        <f t="shared" si="2"/>
        <v>1.0147252647366267</v>
      </c>
      <c r="J29" s="56">
        <f>SUM(J6:J28)</f>
        <v>22003</v>
      </c>
      <c r="K29" s="36">
        <f>SUM(K5:K28)</f>
        <v>0.9999999999999999</v>
      </c>
      <c r="L29" s="52">
        <f t="shared" si="3"/>
        <v>1.2543754632005018</v>
      </c>
      <c r="M29" s="123">
        <f>SUM(M6:M28)</f>
        <v>17541</v>
      </c>
      <c r="N29" s="36">
        <f>SUM(N5:N28)</f>
        <v>1.0000000000000002</v>
      </c>
      <c r="O29" s="52">
        <f t="shared" si="4"/>
        <v>1.1321156576739384</v>
      </c>
      <c r="P29" s="123">
        <f>SUM(P5:P28)</f>
        <v>15494</v>
      </c>
      <c r="Q29" s="36" t="e">
        <f>SUM(Q5:Q28)</f>
        <v>#REF!</v>
      </c>
      <c r="R29" s="52">
        <f>P29/18960</f>
        <v>0.8171940928270042</v>
      </c>
      <c r="S29" s="56">
        <f>SUM(S5:S28)</f>
        <v>18960</v>
      </c>
      <c r="T29" s="36">
        <f>S29/S29</f>
        <v>1</v>
      </c>
      <c r="U29" s="52">
        <f>S29/V29</f>
        <v>0.9290474323794591</v>
      </c>
      <c r="V29" s="33">
        <f>SUM(V5:V28)</f>
        <v>20408</v>
      </c>
      <c r="W29" s="36">
        <f>V29/V29</f>
        <v>1</v>
      </c>
      <c r="X29" s="52" t="e">
        <f>V29/#REF!</f>
        <v>#REF!</v>
      </c>
    </row>
    <row r="30" spans="1:17" ht="22.5" customHeight="1">
      <c r="A30" s="111" t="s">
        <v>91</v>
      </c>
      <c r="B30" s="30"/>
      <c r="D30" t="s">
        <v>131</v>
      </c>
      <c r="E30" s="30"/>
      <c r="F30" s="30"/>
      <c r="H30" s="30"/>
      <c r="I30" s="30"/>
      <c r="J30" s="29"/>
      <c r="K30" s="30"/>
      <c r="L30" s="30"/>
      <c r="M30" s="29"/>
      <c r="N30" s="30"/>
      <c r="O30" s="30"/>
      <c r="P30" s="24"/>
      <c r="Q30" s="24"/>
    </row>
  </sheetData>
  <printOptions horizontalCentered="1"/>
  <pageMargins left="0.59" right="0.44" top="0.41" bottom="0.5905511811023623" header="0.45" footer="0.31496062992125984"/>
  <pageSetup horizontalDpi="300" verticalDpi="300" orientation="landscape" paperSize="9" scale="105" r:id="rId1"/>
  <headerFooter alignWithMargins="0">
    <oddFooter>&amp;L&amp;"Arial,標準"TAMI&amp;"新細明體,標準"  &amp;"全真粗明體,標準"台灣區機器工業同業公會&amp;R&amp;D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6.75390625" style="0" customWidth="1"/>
    <col min="2" max="2" width="15.375" style="0" customWidth="1"/>
    <col min="3" max="3" width="11.625" style="0" customWidth="1"/>
    <col min="4" max="4" width="13.125" style="0" customWidth="1"/>
    <col min="5" max="5" width="9.625" style="0" customWidth="1"/>
    <col min="6" max="6" width="8.375" style="0" customWidth="1"/>
    <col min="7" max="7" width="13.125" style="0" customWidth="1"/>
    <col min="8" max="8" width="9.625" style="0" customWidth="1"/>
    <col min="9" max="9" width="8.375" style="0" customWidth="1"/>
    <col min="10" max="10" width="13.125" style="0" customWidth="1"/>
    <col min="11" max="11" width="9.625" style="0" customWidth="1"/>
    <col min="12" max="12" width="8.375" style="0" customWidth="1"/>
    <col min="13" max="13" width="13.125" style="0" hidden="1" customWidth="1"/>
    <col min="14" max="14" width="9.75390625" style="0" hidden="1" customWidth="1"/>
    <col min="15" max="15" width="8.50390625" style="0" hidden="1" customWidth="1"/>
    <col min="16" max="16" width="13.125" style="0" hidden="1" customWidth="1"/>
    <col min="17" max="17" width="9.75390625" style="0" hidden="1" customWidth="1"/>
    <col min="18" max="18" width="8.50390625" style="0" hidden="1" customWidth="1"/>
    <col min="19" max="19" width="13.125" style="0" hidden="1" customWidth="1"/>
    <col min="20" max="20" width="8.50390625" style="0" hidden="1" customWidth="1"/>
    <col min="21" max="21" width="11.25390625" style="0" hidden="1" customWidth="1"/>
    <col min="22" max="22" width="14.875" style="0" hidden="1" customWidth="1"/>
    <col min="23" max="23" width="8.50390625" style="0" hidden="1" customWidth="1"/>
    <col min="24" max="24" width="8.875" style="0" hidden="1" customWidth="1"/>
    <col min="25" max="25" width="0" style="0" hidden="1" customWidth="1"/>
  </cols>
  <sheetData>
    <row r="1" spans="1:24" ht="21.75">
      <c r="A1" s="1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4">
      <c r="A2" s="105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6.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0" t="s">
        <v>1</v>
      </c>
      <c r="Q3" s="10"/>
      <c r="R3" s="10"/>
      <c r="S3" s="10" t="s">
        <v>1</v>
      </c>
      <c r="T3" s="10"/>
      <c r="U3" s="10"/>
      <c r="V3" s="17"/>
      <c r="W3" s="17"/>
      <c r="X3" s="17"/>
    </row>
    <row r="4" spans="1:24" ht="16.5" customHeight="1" thickBot="1">
      <c r="A4" s="90">
        <v>2002</v>
      </c>
      <c r="B4" s="106" t="s">
        <v>24</v>
      </c>
      <c r="C4" s="91"/>
      <c r="D4" s="92" t="s">
        <v>121</v>
      </c>
      <c r="E4" s="93"/>
      <c r="F4" s="94"/>
      <c r="G4" s="92" t="s">
        <v>107</v>
      </c>
      <c r="H4" s="93"/>
      <c r="I4" s="94"/>
      <c r="J4" s="92" t="s">
        <v>103</v>
      </c>
      <c r="K4" s="93"/>
      <c r="L4" s="94"/>
      <c r="M4" s="93" t="s">
        <v>102</v>
      </c>
      <c r="N4" s="93"/>
      <c r="O4" s="94"/>
      <c r="P4" s="93" t="s">
        <v>88</v>
      </c>
      <c r="Q4" s="93"/>
      <c r="R4" s="94"/>
      <c r="S4" s="93" t="s">
        <v>85</v>
      </c>
      <c r="T4" s="93"/>
      <c r="U4" s="94"/>
      <c r="V4" s="92" t="s">
        <v>86</v>
      </c>
      <c r="W4" s="93"/>
      <c r="X4" s="94"/>
    </row>
    <row r="5" spans="1:24" ht="16.5" customHeight="1">
      <c r="A5" s="95"/>
      <c r="B5" s="96"/>
      <c r="C5" s="97"/>
      <c r="D5" s="118" t="s">
        <v>25</v>
      </c>
      <c r="E5" s="98" t="s">
        <v>25</v>
      </c>
      <c r="F5" s="130" t="s">
        <v>122</v>
      </c>
      <c r="G5" s="118" t="s">
        <v>25</v>
      </c>
      <c r="H5" s="98" t="s">
        <v>25</v>
      </c>
      <c r="I5" s="98" t="s">
        <v>113</v>
      </c>
      <c r="J5" s="118" t="s">
        <v>25</v>
      </c>
      <c r="K5" s="98" t="s">
        <v>25</v>
      </c>
      <c r="L5" s="99" t="s">
        <v>104</v>
      </c>
      <c r="M5" s="131" t="s">
        <v>25</v>
      </c>
      <c r="N5" s="98" t="s">
        <v>25</v>
      </c>
      <c r="O5" s="99" t="s">
        <v>95</v>
      </c>
      <c r="P5" s="112" t="s">
        <v>25</v>
      </c>
      <c r="Q5" s="98" t="s">
        <v>25</v>
      </c>
      <c r="R5" s="99" t="s">
        <v>84</v>
      </c>
      <c r="S5" s="112" t="s">
        <v>25</v>
      </c>
      <c r="T5" s="98" t="s">
        <v>25</v>
      </c>
      <c r="U5" s="114" t="s">
        <v>62</v>
      </c>
      <c r="V5" s="112" t="s">
        <v>25</v>
      </c>
      <c r="W5" s="98" t="s">
        <v>25</v>
      </c>
      <c r="X5" s="99" t="s">
        <v>26</v>
      </c>
    </row>
    <row r="6" spans="1:24" ht="16.5" customHeight="1" thickBot="1">
      <c r="A6" s="100" t="s">
        <v>27</v>
      </c>
      <c r="B6" s="101" t="s">
        <v>28</v>
      </c>
      <c r="C6" s="102"/>
      <c r="D6" s="119" t="s">
        <v>29</v>
      </c>
      <c r="E6" s="103" t="s">
        <v>30</v>
      </c>
      <c r="F6" s="103" t="s">
        <v>30</v>
      </c>
      <c r="G6" s="119" t="s">
        <v>29</v>
      </c>
      <c r="H6" s="103" t="s">
        <v>30</v>
      </c>
      <c r="I6" s="103" t="s">
        <v>30</v>
      </c>
      <c r="J6" s="119" t="s">
        <v>29</v>
      </c>
      <c r="K6" s="103" t="s">
        <v>30</v>
      </c>
      <c r="L6" s="104" t="s">
        <v>30</v>
      </c>
      <c r="M6" s="132" t="s">
        <v>29</v>
      </c>
      <c r="N6" s="103" t="s">
        <v>30</v>
      </c>
      <c r="O6" s="104" t="s">
        <v>30</v>
      </c>
      <c r="P6" s="113" t="s">
        <v>29</v>
      </c>
      <c r="Q6" s="103" t="s">
        <v>30</v>
      </c>
      <c r="R6" s="104" t="s">
        <v>30</v>
      </c>
      <c r="S6" s="113" t="s">
        <v>29</v>
      </c>
      <c r="T6" s="103" t="s">
        <v>30</v>
      </c>
      <c r="U6" s="115" t="s">
        <v>30</v>
      </c>
      <c r="V6" s="113" t="s">
        <v>29</v>
      </c>
      <c r="W6" s="103" t="s">
        <v>30</v>
      </c>
      <c r="X6" s="104" t="s">
        <v>30</v>
      </c>
    </row>
    <row r="7" spans="1:24" ht="22.5" customHeight="1">
      <c r="A7" s="21">
        <v>1</v>
      </c>
      <c r="B7" s="59" t="s">
        <v>42</v>
      </c>
      <c r="C7" s="60" t="s">
        <v>43</v>
      </c>
      <c r="D7" s="16">
        <v>4714</v>
      </c>
      <c r="E7" s="20">
        <f>D7/D22</f>
        <v>0.6326667561401155</v>
      </c>
      <c r="F7" s="23">
        <f aca="true" t="shared" si="0" ref="F7:F22">D7/G7</f>
        <v>0.7759670781893004</v>
      </c>
      <c r="G7" s="16">
        <v>6075</v>
      </c>
      <c r="H7" s="20">
        <f>G7/G22</f>
        <v>0.6793782151643928</v>
      </c>
      <c r="I7" s="23">
        <f aca="true" t="shared" si="1" ref="I7:I22">G7/J7</f>
        <v>0.41459086876407564</v>
      </c>
      <c r="J7" s="16">
        <v>14653</v>
      </c>
      <c r="K7" s="20">
        <f>J7/J22</f>
        <v>0.7814516559116848</v>
      </c>
      <c r="L7" s="124">
        <f aca="true" t="shared" si="2" ref="L7:L22">J7/M7</f>
        <v>1.0929365256955321</v>
      </c>
      <c r="M7" s="121">
        <v>13407</v>
      </c>
      <c r="N7" s="20">
        <f>M7/M22</f>
        <v>0.7421944198405669</v>
      </c>
      <c r="O7" s="23">
        <f aca="true" t="shared" si="3" ref="O7:O22">M7/P7</f>
        <v>1.4131970064298514</v>
      </c>
      <c r="P7" s="121">
        <v>9487</v>
      </c>
      <c r="Q7" s="20">
        <f>P7/P22</f>
        <v>0.6688522278623802</v>
      </c>
      <c r="R7" s="124">
        <f>P7/S7</f>
        <v>1.7666666666666666</v>
      </c>
      <c r="S7" s="121">
        <v>5370</v>
      </c>
      <c r="T7" s="20">
        <f>S7/S22</f>
        <v>0.5166939286057923</v>
      </c>
      <c r="U7" s="23">
        <f aca="true" t="shared" si="4" ref="U7:U13">S7/V7</f>
        <v>1.8459951873496048</v>
      </c>
      <c r="V7" s="53">
        <v>2909</v>
      </c>
      <c r="W7" s="20">
        <f>V7/V22</f>
        <v>0.502939142461964</v>
      </c>
      <c r="X7" s="23" t="e">
        <f>V7/#REF!</f>
        <v>#REF!</v>
      </c>
    </row>
    <row r="8" spans="1:24" ht="22.5" customHeight="1">
      <c r="A8" s="21">
        <v>2</v>
      </c>
      <c r="B8" s="61" t="s">
        <v>63</v>
      </c>
      <c r="C8" s="57" t="s">
        <v>64</v>
      </c>
      <c r="D8" s="14">
        <v>969</v>
      </c>
      <c r="E8" s="20">
        <f>D8/D22</f>
        <v>0.13004965776405852</v>
      </c>
      <c r="F8" s="23">
        <f t="shared" si="0"/>
        <v>0.983756345177665</v>
      </c>
      <c r="G8" s="14">
        <v>985</v>
      </c>
      <c r="H8" s="20">
        <f>G8/G22</f>
        <v>0.11015432789085215</v>
      </c>
      <c r="I8" s="23">
        <f t="shared" si="1"/>
        <v>0.6318152661962797</v>
      </c>
      <c r="J8" s="14">
        <v>1559</v>
      </c>
      <c r="K8" s="20">
        <f>J8/J22</f>
        <v>0.08314223241427124</v>
      </c>
      <c r="L8" s="124">
        <f t="shared" si="2"/>
        <v>0.968924798011187</v>
      </c>
      <c r="M8" s="122">
        <v>1609</v>
      </c>
      <c r="N8" s="20">
        <f>M8/M22</f>
        <v>0.08907218777679363</v>
      </c>
      <c r="O8" s="23">
        <f t="shared" si="3"/>
        <v>1.0347266881028938</v>
      </c>
      <c r="P8" s="122">
        <v>1555</v>
      </c>
      <c r="Q8" s="20">
        <f>P8/P22</f>
        <v>0.10963056965595036</v>
      </c>
      <c r="R8" s="124">
        <f>P8/S8</f>
        <v>0.5425680390788555</v>
      </c>
      <c r="S8" s="122">
        <v>2866</v>
      </c>
      <c r="T8" s="20">
        <f>S8/S22</f>
        <v>0.2757625324737804</v>
      </c>
      <c r="U8" s="23">
        <f t="shared" si="4"/>
        <v>2.3094278807413375</v>
      </c>
      <c r="V8" s="54">
        <v>1241</v>
      </c>
      <c r="W8" s="20">
        <f>V8/V22</f>
        <v>0.21455739972337481</v>
      </c>
      <c r="X8" s="23" t="e">
        <f>V8/#REF!</f>
        <v>#REF!</v>
      </c>
    </row>
    <row r="9" spans="1:24" ht="22.5" customHeight="1">
      <c r="A9" s="21">
        <v>3</v>
      </c>
      <c r="B9" s="61" t="s">
        <v>65</v>
      </c>
      <c r="C9" s="57" t="s">
        <v>38</v>
      </c>
      <c r="D9" s="14">
        <v>533</v>
      </c>
      <c r="E9" s="20">
        <f>D9/D22</f>
        <v>0.07153402227888873</v>
      </c>
      <c r="F9" s="23">
        <f t="shared" si="0"/>
        <v>0.796711509715994</v>
      </c>
      <c r="G9" s="14">
        <v>669</v>
      </c>
      <c r="H9" s="20">
        <f>G9/G22</f>
        <v>0.0748154775218072</v>
      </c>
      <c r="I9" s="23">
        <f t="shared" si="1"/>
        <v>0.8300248138957816</v>
      </c>
      <c r="J9" s="14">
        <v>806</v>
      </c>
      <c r="K9" s="20">
        <f>J9/J22</f>
        <v>0.04298437416671111</v>
      </c>
      <c r="L9" s="124">
        <f t="shared" si="2"/>
        <v>0.7183600713012478</v>
      </c>
      <c r="M9" s="122">
        <v>1122</v>
      </c>
      <c r="N9" s="20">
        <f>M9/M22</f>
        <v>0.06211248892825509</v>
      </c>
      <c r="O9" s="23">
        <f t="shared" si="3"/>
        <v>1.3937888198757764</v>
      </c>
      <c r="P9" s="122">
        <v>805</v>
      </c>
      <c r="Q9" s="20">
        <f>P9/P22</f>
        <v>0.056754089114495206</v>
      </c>
      <c r="R9" s="124">
        <f>P9/S9</f>
        <v>1.5188679245283019</v>
      </c>
      <c r="S9" s="122">
        <v>530</v>
      </c>
      <c r="T9" s="20">
        <f>S9/S22</f>
        <v>0.05099586259982681</v>
      </c>
      <c r="U9" s="23">
        <f t="shared" si="4"/>
        <v>1.0816326530612246</v>
      </c>
      <c r="V9" s="54">
        <v>490</v>
      </c>
      <c r="W9" s="20">
        <f>V9/V22</f>
        <v>0.084716459197787</v>
      </c>
      <c r="X9" s="23" t="e">
        <f>V9/#REF!</f>
        <v>#REF!</v>
      </c>
    </row>
    <row r="10" spans="1:24" ht="22.5" customHeight="1">
      <c r="A10" s="21">
        <v>4</v>
      </c>
      <c r="B10" s="61" t="s">
        <v>115</v>
      </c>
      <c r="C10" s="57" t="s">
        <v>114</v>
      </c>
      <c r="D10" s="14">
        <v>245</v>
      </c>
      <c r="E10" s="20">
        <f>D10/D22</f>
        <v>0.03288149241712522</v>
      </c>
      <c r="F10" s="23">
        <f t="shared" si="0"/>
        <v>1.4411764705882353</v>
      </c>
      <c r="G10" s="14">
        <v>170</v>
      </c>
      <c r="H10" s="20">
        <f>G10/G22</f>
        <v>0.019011406844106463</v>
      </c>
      <c r="I10" s="23">
        <f t="shared" si="1"/>
        <v>0.7692307692307693</v>
      </c>
      <c r="J10" s="14">
        <v>221</v>
      </c>
      <c r="K10" s="20">
        <f>J10/J22</f>
        <v>0.011786038077969175</v>
      </c>
      <c r="L10" s="124">
        <f t="shared" si="2"/>
        <v>1.1945945945945946</v>
      </c>
      <c r="M10" s="122">
        <v>185</v>
      </c>
      <c r="N10" s="20">
        <f>M10/M22</f>
        <v>0.010241364038972542</v>
      </c>
      <c r="O10" s="23">
        <f t="shared" si="3"/>
        <v>0.7676348547717843</v>
      </c>
      <c r="P10" s="122">
        <v>241</v>
      </c>
      <c r="Q10" s="20">
        <f>P10/P20</f>
        <v>3.1710526315789473</v>
      </c>
      <c r="R10" s="124">
        <f>P10/128</f>
        <v>1.8828125</v>
      </c>
      <c r="S10" s="122">
        <v>128</v>
      </c>
      <c r="T10" s="20" t="e">
        <f>S10/S20</f>
        <v>#DIV/0!</v>
      </c>
      <c r="U10" s="23">
        <f t="shared" si="4"/>
        <v>2.4615384615384617</v>
      </c>
      <c r="V10" s="54">
        <v>52</v>
      </c>
      <c r="W10" s="20" t="e">
        <f>V10/V20</f>
        <v>#DIV/0!</v>
      </c>
      <c r="X10" s="23" t="e">
        <f>V10/#REF!</f>
        <v>#REF!</v>
      </c>
    </row>
    <row r="11" spans="1:24" ht="22.5" customHeight="1">
      <c r="A11" s="21">
        <v>5</v>
      </c>
      <c r="B11" s="62" t="s">
        <v>68</v>
      </c>
      <c r="C11" s="57" t="s">
        <v>69</v>
      </c>
      <c r="D11" s="14">
        <v>212</v>
      </c>
      <c r="E11" s="20">
        <f>D11/D22</f>
        <v>0.02845255670379815</v>
      </c>
      <c r="F11" s="23">
        <f t="shared" si="0"/>
        <v>0.9953051643192489</v>
      </c>
      <c r="G11" s="14">
        <v>213</v>
      </c>
      <c r="H11" s="20">
        <f>G11/G22</f>
        <v>0.023820174457615747</v>
      </c>
      <c r="I11" s="23">
        <f t="shared" si="1"/>
        <v>1</v>
      </c>
      <c r="J11" s="14">
        <v>213</v>
      </c>
      <c r="K11" s="20">
        <f>J11/J22</f>
        <v>0.011359394165644498</v>
      </c>
      <c r="L11" s="124">
        <f t="shared" si="2"/>
        <v>0.6893203883495146</v>
      </c>
      <c r="M11" s="122">
        <v>309</v>
      </c>
      <c r="N11" s="20">
        <f>M11/M22</f>
        <v>0.017105845881310894</v>
      </c>
      <c r="O11" s="23">
        <f t="shared" si="3"/>
        <v>0.8005181347150259</v>
      </c>
      <c r="P11" s="122">
        <v>386</v>
      </c>
      <c r="Q11" s="20">
        <f>P11/P22</f>
        <v>0.02721376198533559</v>
      </c>
      <c r="R11" s="124">
        <f>P11/352</f>
        <v>1.0965909090909092</v>
      </c>
      <c r="S11" s="122">
        <v>352</v>
      </c>
      <c r="T11" s="20" t="e">
        <f>S11/S20</f>
        <v>#DIV/0!</v>
      </c>
      <c r="U11" s="23">
        <f t="shared" si="4"/>
        <v>5.0285714285714285</v>
      </c>
      <c r="V11" s="54">
        <v>70</v>
      </c>
      <c r="W11" s="20" t="e">
        <f>V11/V20</f>
        <v>#DIV/0!</v>
      </c>
      <c r="X11" s="23" t="e">
        <f>V11/#REF!</f>
        <v>#REF!</v>
      </c>
    </row>
    <row r="12" spans="1:24" ht="22.5" customHeight="1">
      <c r="A12" s="21">
        <v>6</v>
      </c>
      <c r="B12" s="61" t="s">
        <v>66</v>
      </c>
      <c r="C12" s="57" t="s">
        <v>67</v>
      </c>
      <c r="D12" s="14">
        <v>193</v>
      </c>
      <c r="E12" s="20">
        <f>D12/D22</f>
        <v>0.025902563414306804</v>
      </c>
      <c r="F12" s="23">
        <f t="shared" si="0"/>
        <v>1.2292993630573248</v>
      </c>
      <c r="G12" s="14">
        <v>157</v>
      </c>
      <c r="H12" s="20">
        <f>G12/G22</f>
        <v>0.017557593379557146</v>
      </c>
      <c r="I12" s="23">
        <f t="shared" si="1"/>
        <v>0.5340136054421769</v>
      </c>
      <c r="J12" s="14">
        <v>294</v>
      </c>
      <c r="K12" s="20">
        <f>J12/J22</f>
        <v>0.015679163777931843</v>
      </c>
      <c r="L12" s="124">
        <f t="shared" si="2"/>
        <v>0.8472622478386167</v>
      </c>
      <c r="M12" s="122">
        <v>347</v>
      </c>
      <c r="N12" s="20">
        <f>M12/M22</f>
        <v>0.01920947741364039</v>
      </c>
      <c r="O12" s="23">
        <f t="shared" si="3"/>
        <v>0.887468030690537</v>
      </c>
      <c r="P12" s="122">
        <v>391</v>
      </c>
      <c r="Q12" s="20">
        <f>P12/P21</f>
        <v>2.160220994475138</v>
      </c>
      <c r="R12" s="124">
        <f>P12/356</f>
        <v>1.098314606741573</v>
      </c>
      <c r="S12" s="122">
        <v>356</v>
      </c>
      <c r="T12" s="20" t="e">
        <f>S12/#REF!</f>
        <v>#REF!</v>
      </c>
      <c r="U12" s="23">
        <f t="shared" si="4"/>
        <v>1.0113636363636365</v>
      </c>
      <c r="V12" s="54">
        <v>352</v>
      </c>
      <c r="W12" s="20" t="e">
        <f>V12/#REF!</f>
        <v>#REF!</v>
      </c>
      <c r="X12" s="23" t="e">
        <f>V12/#REF!</f>
        <v>#REF!</v>
      </c>
    </row>
    <row r="13" spans="1:24" ht="22.5" customHeight="1">
      <c r="A13" s="21">
        <v>7</v>
      </c>
      <c r="B13" s="61" t="s">
        <v>46</v>
      </c>
      <c r="C13" s="57" t="s">
        <v>98</v>
      </c>
      <c r="D13" s="14">
        <v>127</v>
      </c>
      <c r="E13" s="20">
        <f>D13/D22</f>
        <v>0.017044691987652665</v>
      </c>
      <c r="F13" s="23">
        <f t="shared" si="0"/>
        <v>0.5906976744186047</v>
      </c>
      <c r="G13" s="14">
        <v>215</v>
      </c>
      <c r="H13" s="20">
        <f>G13/G22</f>
        <v>0.02404383806754641</v>
      </c>
      <c r="I13" s="23">
        <f t="shared" si="1"/>
        <v>0.636094674556213</v>
      </c>
      <c r="J13" s="14">
        <v>338</v>
      </c>
      <c r="K13" s="20">
        <f>J13/J22</f>
        <v>0.01802570529571756</v>
      </c>
      <c r="L13" s="124">
        <f t="shared" si="2"/>
        <v>3.484536082474227</v>
      </c>
      <c r="M13" s="122">
        <v>97</v>
      </c>
      <c r="N13" s="20">
        <f>M13/M22</f>
        <v>0.005369796279893711</v>
      </c>
      <c r="O13" s="23">
        <f t="shared" si="3"/>
        <v>0.751937984496124</v>
      </c>
      <c r="P13" s="122">
        <v>129</v>
      </c>
      <c r="Q13" s="20" t="e">
        <f>P13/P25</f>
        <v>#DIV/0!</v>
      </c>
      <c r="R13" s="124"/>
      <c r="S13" s="122"/>
      <c r="T13" s="20" t="e">
        <f>S13/S25</f>
        <v>#DIV/0!</v>
      </c>
      <c r="U13" s="23">
        <f t="shared" si="4"/>
        <v>0</v>
      </c>
      <c r="V13" s="54">
        <v>94</v>
      </c>
      <c r="W13" s="20" t="e">
        <f>V13/V25</f>
        <v>#DIV/0!</v>
      </c>
      <c r="X13" s="23" t="e">
        <f>V13/#REF!</f>
        <v>#REF!</v>
      </c>
    </row>
    <row r="14" spans="1:24" ht="22.5" customHeight="1">
      <c r="A14" s="21">
        <v>8</v>
      </c>
      <c r="B14" s="61" t="s">
        <v>77</v>
      </c>
      <c r="C14" s="57" t="s">
        <v>78</v>
      </c>
      <c r="D14" s="14">
        <v>102</v>
      </c>
      <c r="E14" s="20">
        <f>D14/D22</f>
        <v>0.013689437659374581</v>
      </c>
      <c r="F14" s="23">
        <f t="shared" si="0"/>
        <v>2</v>
      </c>
      <c r="G14" s="14">
        <v>51</v>
      </c>
      <c r="H14" s="20">
        <f>G14/G22</f>
        <v>0.005703422053231939</v>
      </c>
      <c r="I14" s="23">
        <f t="shared" si="1"/>
        <v>0.864406779661017</v>
      </c>
      <c r="J14" s="14">
        <v>59</v>
      </c>
      <c r="K14" s="20">
        <f>J14/J22</f>
        <v>0.0031464988533944855</v>
      </c>
      <c r="L14" s="124">
        <f t="shared" si="2"/>
        <v>0.7108433734939759</v>
      </c>
      <c r="M14" s="122">
        <v>83</v>
      </c>
      <c r="N14" s="20">
        <f>M14/M22</f>
        <v>0.004594774136403897</v>
      </c>
      <c r="O14" s="23">
        <f t="shared" si="3"/>
        <v>0.5684931506849316</v>
      </c>
      <c r="P14" s="122">
        <v>146</v>
      </c>
      <c r="Q14" s="20">
        <f>P14/P17</f>
        <v>0.9419354838709677</v>
      </c>
      <c r="R14" s="124">
        <f>P14/47</f>
        <v>3.106382978723404</v>
      </c>
      <c r="S14" s="122">
        <v>47</v>
      </c>
      <c r="T14" s="20" t="e">
        <f>S14/S18</f>
        <v>#DIV/0!</v>
      </c>
      <c r="U14" s="23">
        <f>S14/V14</f>
        <v>3.357142857142857</v>
      </c>
      <c r="V14" s="54">
        <v>14</v>
      </c>
      <c r="W14" s="20">
        <f>V14/V18</f>
        <v>0.1414141414141414</v>
      </c>
      <c r="X14" s="23"/>
    </row>
    <row r="15" spans="1:24" ht="22.5" customHeight="1">
      <c r="A15" s="21">
        <v>9</v>
      </c>
      <c r="B15" s="61" t="s">
        <v>70</v>
      </c>
      <c r="C15" s="57" t="s">
        <v>51</v>
      </c>
      <c r="D15" s="14">
        <v>86</v>
      </c>
      <c r="E15" s="20">
        <f>D15/D22</f>
        <v>0.011542074889276607</v>
      </c>
      <c r="F15" s="23">
        <f t="shared" si="0"/>
        <v>1.1944444444444444</v>
      </c>
      <c r="G15" s="14">
        <v>72</v>
      </c>
      <c r="H15" s="20">
        <f>G15/G22</f>
        <v>0.008051889957503914</v>
      </c>
      <c r="I15" s="23">
        <f t="shared" si="1"/>
        <v>0.72</v>
      </c>
      <c r="J15" s="14">
        <v>100</v>
      </c>
      <c r="K15" s="20">
        <f>J15/J22</f>
        <v>0.0053330489040584505</v>
      </c>
      <c r="L15" s="124">
        <f t="shared" si="2"/>
        <v>1.2048192771084338</v>
      </c>
      <c r="M15" s="122">
        <v>83</v>
      </c>
      <c r="N15" s="20">
        <f>M15/M22</f>
        <v>0.004594774136403897</v>
      </c>
      <c r="O15" s="23">
        <f t="shared" si="3"/>
        <v>0.20393120393120392</v>
      </c>
      <c r="P15" s="122">
        <v>407</v>
      </c>
      <c r="Q15" s="20">
        <f>P15/P22</f>
        <v>0.028694303440496335</v>
      </c>
      <c r="R15" s="124">
        <f>P15/199</f>
        <v>2.0452261306532664</v>
      </c>
      <c r="S15" s="122">
        <v>199</v>
      </c>
      <c r="T15" s="20"/>
      <c r="U15" s="23"/>
      <c r="V15" s="54"/>
      <c r="W15" s="20"/>
      <c r="X15" s="23"/>
    </row>
    <row r="16" spans="1:24" ht="22.5" customHeight="1">
      <c r="A16" s="21">
        <v>10</v>
      </c>
      <c r="B16" s="61" t="s">
        <v>73</v>
      </c>
      <c r="C16" s="57" t="s">
        <v>74</v>
      </c>
      <c r="D16" s="14">
        <v>72</v>
      </c>
      <c r="E16" s="20">
        <f>D16/D22</f>
        <v>0.00966313246544088</v>
      </c>
      <c r="F16" s="23">
        <f t="shared" si="0"/>
        <v>1.0588235294117647</v>
      </c>
      <c r="G16" s="14">
        <v>68</v>
      </c>
      <c r="H16" s="20">
        <f>G16/G22</f>
        <v>0.0076045627376425855</v>
      </c>
      <c r="I16" s="23">
        <f t="shared" si="1"/>
        <v>2.193548387096774</v>
      </c>
      <c r="J16" s="14">
        <v>31</v>
      </c>
      <c r="K16" s="20">
        <f>J16/J22</f>
        <v>0.0016532451602581195</v>
      </c>
      <c r="L16" s="124">
        <f t="shared" si="2"/>
        <v>0.10163934426229508</v>
      </c>
      <c r="M16" s="122">
        <v>305</v>
      </c>
      <c r="N16" s="20">
        <f>M16/M22</f>
        <v>0.016884410983170946</v>
      </c>
      <c r="O16" s="23">
        <f t="shared" si="3"/>
        <v>50.833333333333336</v>
      </c>
      <c r="P16" s="122">
        <v>6</v>
      </c>
      <c r="Q16" s="20">
        <f>P16/P22</f>
        <v>0.00042301184433164127</v>
      </c>
      <c r="R16" s="124">
        <f>P16/82</f>
        <v>0.07317073170731707</v>
      </c>
      <c r="S16" s="122">
        <v>82</v>
      </c>
      <c r="T16" s="20">
        <f>S16/S19</f>
        <v>1.607843137254902</v>
      </c>
      <c r="U16" s="23">
        <f>S16/V16</f>
        <v>1.7826086956521738</v>
      </c>
      <c r="V16" s="54">
        <v>46</v>
      </c>
      <c r="W16" s="20" t="e">
        <f>V16/V19</f>
        <v>#DIV/0!</v>
      </c>
      <c r="X16" s="23" t="e">
        <f>V16/#REF!</f>
        <v>#REF!</v>
      </c>
    </row>
    <row r="17" spans="1:24" ht="22.5" customHeight="1">
      <c r="A17" s="21">
        <v>11</v>
      </c>
      <c r="B17" s="61" t="s">
        <v>71</v>
      </c>
      <c r="C17" s="57" t="s">
        <v>72</v>
      </c>
      <c r="D17" s="14">
        <v>43</v>
      </c>
      <c r="E17" s="20">
        <f>D17/D22</f>
        <v>0.005771037444638303</v>
      </c>
      <c r="F17" s="23">
        <f t="shared" si="0"/>
        <v>0.7678571428571429</v>
      </c>
      <c r="G17" s="14">
        <v>56</v>
      </c>
      <c r="H17" s="20">
        <f>G17/G22</f>
        <v>0.0062625810780586</v>
      </c>
      <c r="I17" s="23">
        <f t="shared" si="1"/>
        <v>0.43410852713178294</v>
      </c>
      <c r="J17" s="14">
        <v>129</v>
      </c>
      <c r="K17" s="20">
        <f>J17/J22</f>
        <v>0.0068796330862354</v>
      </c>
      <c r="L17" s="124">
        <f t="shared" si="2"/>
        <v>0.9626865671641791</v>
      </c>
      <c r="M17" s="122">
        <v>134</v>
      </c>
      <c r="N17" s="20">
        <f>M17/M22</f>
        <v>0.00741806908768822</v>
      </c>
      <c r="O17" s="23">
        <f t="shared" si="3"/>
        <v>0.864516129032258</v>
      </c>
      <c r="P17" s="122">
        <v>155</v>
      </c>
      <c r="Q17" s="20">
        <f>P17/P22</f>
        <v>0.0109278059785674</v>
      </c>
      <c r="R17" s="124">
        <f>P17/106</f>
        <v>1.4622641509433962</v>
      </c>
      <c r="S17" s="122">
        <v>106</v>
      </c>
      <c r="T17" s="20" t="e">
        <f>S17/#REF!</f>
        <v>#REF!</v>
      </c>
      <c r="U17" s="23">
        <f>S17/V17</f>
        <v>0.5638297872340425</v>
      </c>
      <c r="V17" s="54">
        <v>188</v>
      </c>
      <c r="W17" s="20" t="e">
        <f>V17/#REF!</f>
        <v>#REF!</v>
      </c>
      <c r="X17" s="23" t="e">
        <f>V17/#REF!</f>
        <v>#REF!</v>
      </c>
    </row>
    <row r="18" spans="1:24" ht="22.5" customHeight="1">
      <c r="A18" s="21">
        <v>12</v>
      </c>
      <c r="B18" s="61" t="s">
        <v>99</v>
      </c>
      <c r="C18" s="57" t="s">
        <v>96</v>
      </c>
      <c r="D18" s="14">
        <v>24</v>
      </c>
      <c r="E18" s="20">
        <f>D18/D22</f>
        <v>0.00322104415514696</v>
      </c>
      <c r="F18" s="23">
        <f t="shared" si="0"/>
        <v>8</v>
      </c>
      <c r="G18" s="14">
        <v>3</v>
      </c>
      <c r="H18" s="20">
        <f>G18/G22</f>
        <v>0.0003354954148959964</v>
      </c>
      <c r="I18" s="23">
        <f t="shared" si="1"/>
        <v>1</v>
      </c>
      <c r="J18" s="14">
        <v>3</v>
      </c>
      <c r="K18" s="20">
        <f>J18/J22</f>
        <v>0.0001599914671217535</v>
      </c>
      <c r="L18" s="124">
        <f t="shared" si="2"/>
        <v>0.021739130434782608</v>
      </c>
      <c r="M18" s="122">
        <v>138</v>
      </c>
      <c r="N18" s="20">
        <f>M18/M22</f>
        <v>0.007639503985828166</v>
      </c>
      <c r="O18" s="23">
        <f t="shared" si="3"/>
        <v>1.2</v>
      </c>
      <c r="P18" s="122">
        <v>115</v>
      </c>
      <c r="Q18" s="20">
        <f>P18/P20</f>
        <v>1.513157894736842</v>
      </c>
      <c r="R18" s="124"/>
      <c r="S18" s="122"/>
      <c r="T18" s="20" t="e">
        <f>S18/S20</f>
        <v>#DIV/0!</v>
      </c>
      <c r="U18" s="23">
        <f>S18/V18</f>
        <v>0</v>
      </c>
      <c r="V18" s="54">
        <v>99</v>
      </c>
      <c r="W18" s="20" t="e">
        <f>V18/V20</f>
        <v>#DIV/0!</v>
      </c>
      <c r="X18" s="23" t="e">
        <f>V18/#REF!</f>
        <v>#REF!</v>
      </c>
    </row>
    <row r="19" spans="1:24" ht="22.5" customHeight="1">
      <c r="A19" s="21">
        <v>13</v>
      </c>
      <c r="B19" s="61" t="s">
        <v>75</v>
      </c>
      <c r="C19" s="57" t="s">
        <v>76</v>
      </c>
      <c r="D19" s="14">
        <v>22</v>
      </c>
      <c r="E19" s="20">
        <f>D19/D22</f>
        <v>0.0029526238088847133</v>
      </c>
      <c r="F19" s="23">
        <f t="shared" si="0"/>
        <v>0.4230769230769231</v>
      </c>
      <c r="G19" s="14">
        <v>52</v>
      </c>
      <c r="H19" s="20">
        <f>G19/G22</f>
        <v>0.005815253858197271</v>
      </c>
      <c r="I19" s="23">
        <f t="shared" si="1"/>
        <v>0.35135135135135137</v>
      </c>
      <c r="J19" s="14">
        <v>148</v>
      </c>
      <c r="K19" s="20">
        <f>J19/J22</f>
        <v>0.007892912378006506</v>
      </c>
      <c r="L19" s="124">
        <f t="shared" si="2"/>
        <v>3.7948717948717947</v>
      </c>
      <c r="M19" s="122">
        <v>39</v>
      </c>
      <c r="N19" s="20">
        <f>M19/M22</f>
        <v>0.002158990256864482</v>
      </c>
      <c r="O19" s="23">
        <f t="shared" si="3"/>
        <v>0.375</v>
      </c>
      <c r="P19" s="122">
        <v>104</v>
      </c>
      <c r="Q19" s="20" t="e">
        <f>P19/P23</f>
        <v>#DIV/0!</v>
      </c>
      <c r="R19" s="124">
        <f>P19/51</f>
        <v>2.0392156862745097</v>
      </c>
      <c r="S19" s="122">
        <v>51</v>
      </c>
      <c r="T19" s="20"/>
      <c r="U19" s="23"/>
      <c r="V19" s="54"/>
      <c r="W19" s="20"/>
      <c r="X19" s="23"/>
    </row>
    <row r="20" spans="1:24" ht="22.5" customHeight="1">
      <c r="A20" s="21">
        <v>14</v>
      </c>
      <c r="B20" s="34" t="s">
        <v>100</v>
      </c>
      <c r="C20" s="57" t="s">
        <v>97</v>
      </c>
      <c r="D20" s="14">
        <v>17</v>
      </c>
      <c r="E20" s="20">
        <f>D20/D22</f>
        <v>0.0022815729432290968</v>
      </c>
      <c r="F20" s="23">
        <f t="shared" si="0"/>
        <v>0.21794871794871795</v>
      </c>
      <c r="G20" s="14">
        <v>78</v>
      </c>
      <c r="H20" s="20">
        <f>G20/G22</f>
        <v>0.008722880787295906</v>
      </c>
      <c r="I20" s="23">
        <f t="shared" si="1"/>
        <v>1.3220338983050848</v>
      </c>
      <c r="J20" s="14">
        <v>59</v>
      </c>
      <c r="K20" s="20">
        <f>J20/J22</f>
        <v>0.0031464988533944855</v>
      </c>
      <c r="L20" s="124">
        <f t="shared" si="2"/>
        <v>0.4957983193277311</v>
      </c>
      <c r="M20" s="122">
        <v>119</v>
      </c>
      <c r="N20" s="20">
        <f>M20/M22</f>
        <v>0.006587688219663419</v>
      </c>
      <c r="O20" s="23">
        <f t="shared" si="3"/>
        <v>1.5657894736842106</v>
      </c>
      <c r="P20" s="122">
        <v>76</v>
      </c>
      <c r="Q20" s="20" t="e">
        <f>P20/P28</f>
        <v>#DIV/0!</v>
      </c>
      <c r="R20" s="124"/>
      <c r="S20" s="122"/>
      <c r="T20" s="20"/>
      <c r="U20" s="23"/>
      <c r="V20" s="54"/>
      <c r="W20" s="20"/>
      <c r="X20" s="23"/>
    </row>
    <row r="21" spans="1:24" ht="22.5" customHeight="1">
      <c r="A21" s="19"/>
      <c r="B21" s="61" t="s">
        <v>58</v>
      </c>
      <c r="C21" s="57" t="s">
        <v>59</v>
      </c>
      <c r="D21" s="14">
        <v>92</v>
      </c>
      <c r="E21" s="20">
        <f>D21/D22</f>
        <v>0.012347335928063348</v>
      </c>
      <c r="F21" s="23">
        <f t="shared" si="0"/>
        <v>1.1794871794871795</v>
      </c>
      <c r="G21" s="14">
        <v>78</v>
      </c>
      <c r="H21" s="20">
        <f>G21/G22</f>
        <v>0.008722880787295906</v>
      </c>
      <c r="I21" s="23">
        <f t="shared" si="1"/>
        <v>0.5652173913043478</v>
      </c>
      <c r="J21" s="14">
        <v>138</v>
      </c>
      <c r="K21" s="20">
        <f>J21/J22</f>
        <v>0.007359607487600661</v>
      </c>
      <c r="L21" s="124">
        <f t="shared" si="2"/>
        <v>1.5862068965517242</v>
      </c>
      <c r="M21" s="122">
        <v>87</v>
      </c>
      <c r="N21" s="20">
        <f>M21/M22</f>
        <v>0.0048162090345438445</v>
      </c>
      <c r="O21" s="23">
        <f t="shared" si="3"/>
        <v>0.48066298342541436</v>
      </c>
      <c r="P21" s="122">
        <v>181</v>
      </c>
      <c r="Q21" s="20">
        <f>P21/P22</f>
        <v>0.012760857304004513</v>
      </c>
      <c r="R21" s="124">
        <f>P21/306</f>
        <v>0.5915032679738562</v>
      </c>
      <c r="S21" s="122">
        <v>306</v>
      </c>
      <c r="T21" s="20">
        <f>S21/S22</f>
        <v>0.02944289425574906</v>
      </c>
      <c r="U21" s="23">
        <f>S21/V21</f>
        <v>1.3362445414847162</v>
      </c>
      <c r="V21" s="54">
        <v>229</v>
      </c>
      <c r="W21" s="20">
        <f>V21/V22</f>
        <v>0.03959197786998617</v>
      </c>
      <c r="X21" s="23" t="e">
        <f>V21/#REF!</f>
        <v>#REF!</v>
      </c>
    </row>
    <row r="22" spans="1:24" ht="22.5" customHeight="1" thickBot="1">
      <c r="A22" s="27"/>
      <c r="B22" s="35" t="s">
        <v>60</v>
      </c>
      <c r="C22" s="58" t="s">
        <v>61</v>
      </c>
      <c r="D22" s="33">
        <f>SUM(D7:D21)</f>
        <v>7451</v>
      </c>
      <c r="E22" s="36">
        <f>SUM(E7:E21)</f>
        <v>1</v>
      </c>
      <c r="F22" s="37">
        <f t="shared" si="0"/>
        <v>0.8332587787966897</v>
      </c>
      <c r="G22" s="33">
        <f>SUM(G7:G21)</f>
        <v>8942</v>
      </c>
      <c r="H22" s="36">
        <f>SUM(H7:H21)</f>
        <v>0.9999999999999998</v>
      </c>
      <c r="I22" s="37">
        <f t="shared" si="1"/>
        <v>0.4768812330009066</v>
      </c>
      <c r="J22" s="33">
        <f>SUM(J7:J21)</f>
        <v>18751</v>
      </c>
      <c r="K22" s="36">
        <f>SUM(K7:K21)</f>
        <v>1</v>
      </c>
      <c r="L22" s="120">
        <f t="shared" si="2"/>
        <v>1.0380314437555358</v>
      </c>
      <c r="M22" s="123">
        <f>SUM(M7:M21)</f>
        <v>18064</v>
      </c>
      <c r="N22" s="36">
        <f>SUM(N7:N21)</f>
        <v>1</v>
      </c>
      <c r="O22" s="37">
        <f t="shared" si="3"/>
        <v>1.2735476593344615</v>
      </c>
      <c r="P22" s="123">
        <f>SUM(P7:P21)</f>
        <v>14184</v>
      </c>
      <c r="Q22" s="36" t="e">
        <f>SUM(Q7:Q21)</f>
        <v>#DIV/0!</v>
      </c>
      <c r="R22" s="120">
        <f>P22/10393</f>
        <v>1.36476474550178</v>
      </c>
      <c r="S22" s="123">
        <v>10393</v>
      </c>
      <c r="T22" s="36">
        <f>S22/S22</f>
        <v>1</v>
      </c>
      <c r="U22" s="120">
        <f>S22/V22</f>
        <v>1.796853388658368</v>
      </c>
      <c r="V22" s="56">
        <f>SUM(V7:V21)</f>
        <v>5784</v>
      </c>
      <c r="W22" s="36">
        <f>V22/V22</f>
        <v>1</v>
      </c>
      <c r="X22" s="37" t="e">
        <f>V22/#REF!</f>
        <v>#REF!</v>
      </c>
    </row>
    <row r="23" spans="1:24" ht="24.75" customHeight="1">
      <c r="A23" s="25" t="s">
        <v>79</v>
      </c>
      <c r="B23" s="26"/>
      <c r="C23" s="26"/>
      <c r="D23" t="s">
        <v>130</v>
      </c>
      <c r="E23" s="29"/>
      <c r="F23" s="108"/>
      <c r="H23" s="29"/>
      <c r="I23" s="108"/>
      <c r="J23" s="29"/>
      <c r="K23" s="29"/>
      <c r="L23" s="108"/>
      <c r="M23" s="107"/>
      <c r="N23" s="107"/>
      <c r="O23" s="109"/>
      <c r="P23" s="110"/>
      <c r="Q23" s="110"/>
      <c r="R23" s="28"/>
      <c r="S23" s="24"/>
      <c r="T23" s="24"/>
      <c r="W23" s="24"/>
      <c r="X23" s="24"/>
    </row>
  </sheetData>
  <printOptions horizontalCentered="1" verticalCentered="1"/>
  <pageMargins left="0.62" right="0.57" top="0.54" bottom="0.71" header="0.46" footer="0.38"/>
  <pageSetup horizontalDpi="300" verticalDpi="300" orientation="landscape" paperSize="9" r:id="rId1"/>
  <headerFooter alignWithMargins="0">
    <oddFooter>&amp;L&amp;"Arial,標準"TAMI&amp;"新細明體,標準"  &amp;"全真粗明體,標準"台灣區機器工業同業公會&amp;R&amp;D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F7">
      <selection activeCell="M20" sqref="M20"/>
    </sheetView>
  </sheetViews>
  <sheetFormatPr defaultColWidth="9.00390625" defaultRowHeight="16.5"/>
  <cols>
    <col min="1" max="1" width="7.875" style="0" customWidth="1"/>
    <col min="2" max="2" width="10.75390625" style="0" customWidth="1"/>
    <col min="3" max="3" width="11.375" style="0" customWidth="1"/>
    <col min="4" max="4" width="11.625" style="0" customWidth="1"/>
    <col min="5" max="5" width="10.25390625" style="0" customWidth="1"/>
    <col min="6" max="6" width="9.50390625" style="0" customWidth="1"/>
    <col min="7" max="7" width="9.625" style="0" customWidth="1"/>
    <col min="8" max="8" width="10.25390625" style="0" customWidth="1"/>
    <col min="9" max="10" width="10.50390625" style="0" customWidth="1"/>
    <col min="11" max="11" width="0" style="0" hidden="1" customWidth="1"/>
    <col min="12" max="12" width="11.875" style="0" customWidth="1"/>
    <col min="13" max="13" width="12.625" style="0" customWidth="1"/>
  </cols>
  <sheetData>
    <row r="1" spans="1:13" ht="24">
      <c r="A1" s="148" t="s">
        <v>227</v>
      </c>
      <c r="B1" s="17"/>
      <c r="C1" s="17"/>
      <c r="D1" s="17"/>
      <c r="E1" s="17"/>
      <c r="F1" s="17"/>
      <c r="G1" s="17"/>
      <c r="H1" s="17"/>
      <c r="I1" s="17"/>
      <c r="J1" s="17"/>
      <c r="K1" s="149"/>
      <c r="L1" s="149"/>
      <c r="M1" s="149"/>
    </row>
    <row r="2" spans="1:13" ht="16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49"/>
      <c r="L2" s="149"/>
      <c r="M2" s="149"/>
    </row>
    <row r="3" spans="1:13" ht="15.75">
      <c r="A3" s="150"/>
      <c r="B3" s="151" t="s">
        <v>69</v>
      </c>
      <c r="C3" s="152"/>
      <c r="D3" s="153"/>
      <c r="E3" s="154"/>
      <c r="F3" s="155" t="s">
        <v>135</v>
      </c>
      <c r="G3" s="156"/>
      <c r="H3" s="227" t="s">
        <v>136</v>
      </c>
      <c r="I3" s="228"/>
      <c r="J3" s="229"/>
      <c r="K3" s="157"/>
      <c r="L3" s="158" t="s">
        <v>225</v>
      </c>
      <c r="M3" s="159"/>
    </row>
    <row r="4" spans="1:13" ht="18.75" customHeight="1">
      <c r="A4" s="160" t="s">
        <v>226</v>
      </c>
      <c r="B4" s="161" t="s">
        <v>203</v>
      </c>
      <c r="C4" s="162"/>
      <c r="D4" s="163"/>
      <c r="E4" s="230" t="s">
        <v>137</v>
      </c>
      <c r="F4" s="231"/>
      <c r="G4" s="232"/>
      <c r="H4" s="230" t="s">
        <v>138</v>
      </c>
      <c r="I4" s="233"/>
      <c r="J4" s="234"/>
      <c r="K4" s="164"/>
      <c r="L4" s="166"/>
      <c r="M4" s="165"/>
    </row>
    <row r="5" spans="1:13" ht="15.75">
      <c r="A5" s="160"/>
      <c r="B5" s="161" t="s">
        <v>139</v>
      </c>
      <c r="C5" s="162"/>
      <c r="D5" s="163"/>
      <c r="E5" s="235" t="s">
        <v>140</v>
      </c>
      <c r="F5" s="236"/>
      <c r="G5" s="237"/>
      <c r="H5" s="238" t="s">
        <v>141</v>
      </c>
      <c r="I5" s="236"/>
      <c r="J5" s="237"/>
      <c r="K5" s="164"/>
      <c r="L5" s="166" t="s">
        <v>142</v>
      </c>
      <c r="M5" s="165"/>
    </row>
    <row r="6" spans="1:13" ht="16.5" thickBot="1">
      <c r="A6" s="214" t="s">
        <v>143</v>
      </c>
      <c r="B6" s="215" t="s">
        <v>144</v>
      </c>
      <c r="C6" s="216" t="s">
        <v>145</v>
      </c>
      <c r="D6" s="217" t="s">
        <v>146</v>
      </c>
      <c r="E6" s="215" t="s">
        <v>144</v>
      </c>
      <c r="F6" s="216" t="s">
        <v>145</v>
      </c>
      <c r="G6" s="217" t="s">
        <v>146</v>
      </c>
      <c r="H6" s="215" t="s">
        <v>144</v>
      </c>
      <c r="I6" s="216" t="s">
        <v>145</v>
      </c>
      <c r="J6" s="217" t="s">
        <v>146</v>
      </c>
      <c r="K6" s="218" t="s">
        <v>147</v>
      </c>
      <c r="L6" s="219" t="s">
        <v>148</v>
      </c>
      <c r="M6" s="220" t="s">
        <v>149</v>
      </c>
    </row>
    <row r="7" spans="1:13" ht="15.75">
      <c r="A7" s="184">
        <v>1995</v>
      </c>
      <c r="B7" s="206"/>
      <c r="C7" s="207"/>
      <c r="D7" s="208"/>
      <c r="E7" s="207">
        <v>404274</v>
      </c>
      <c r="F7" s="207">
        <v>173430</v>
      </c>
      <c r="G7" s="207">
        <v>18574</v>
      </c>
      <c r="H7" s="206">
        <v>20845</v>
      </c>
      <c r="I7" s="207">
        <v>15634</v>
      </c>
      <c r="J7" s="208">
        <v>6908</v>
      </c>
      <c r="K7" s="190">
        <v>172133</v>
      </c>
      <c r="L7" s="212"/>
      <c r="M7" s="213">
        <v>0.18</v>
      </c>
    </row>
    <row r="8" spans="1:13" ht="15.75">
      <c r="A8" s="180"/>
      <c r="B8" s="167"/>
      <c r="C8" s="168"/>
      <c r="D8" s="169"/>
      <c r="E8" s="170" t="s">
        <v>150</v>
      </c>
      <c r="F8" s="170" t="s">
        <v>151</v>
      </c>
      <c r="G8" s="170" t="s">
        <v>152</v>
      </c>
      <c r="H8" s="171" t="s">
        <v>153</v>
      </c>
      <c r="I8" s="170" t="s">
        <v>154</v>
      </c>
      <c r="J8" s="169" t="s">
        <v>155</v>
      </c>
      <c r="K8" s="172">
        <v>115983</v>
      </c>
      <c r="L8" s="181"/>
      <c r="M8" s="182"/>
    </row>
    <row r="9" spans="1:13" ht="15.75">
      <c r="A9" s="179">
        <v>1996</v>
      </c>
      <c r="B9" s="173">
        <v>5550000</v>
      </c>
      <c r="C9" s="174">
        <v>3794000</v>
      </c>
      <c r="D9" s="175">
        <v>829000</v>
      </c>
      <c r="E9" s="174">
        <v>410910</v>
      </c>
      <c r="F9" s="174">
        <v>173400</v>
      </c>
      <c r="G9" s="174">
        <v>18500</v>
      </c>
      <c r="H9" s="173">
        <v>25610</v>
      </c>
      <c r="I9" s="174">
        <v>20407</v>
      </c>
      <c r="J9" s="175">
        <v>5784</v>
      </c>
      <c r="K9" s="176"/>
      <c r="L9" s="177">
        <v>0.26</v>
      </c>
      <c r="M9" s="178">
        <v>0.25</v>
      </c>
    </row>
    <row r="10" spans="1:13" ht="15.75">
      <c r="A10" s="180"/>
      <c r="B10" s="167" t="s">
        <v>156</v>
      </c>
      <c r="C10" s="168" t="s">
        <v>157</v>
      </c>
      <c r="D10" s="169" t="s">
        <v>158</v>
      </c>
      <c r="E10" s="170" t="s">
        <v>159</v>
      </c>
      <c r="F10" s="170" t="s">
        <v>160</v>
      </c>
      <c r="G10" s="170" t="s">
        <v>161</v>
      </c>
      <c r="H10" s="171" t="s">
        <v>162</v>
      </c>
      <c r="I10" s="170" t="s">
        <v>163</v>
      </c>
      <c r="J10" s="169" t="s">
        <v>164</v>
      </c>
      <c r="K10" s="172">
        <v>115983</v>
      </c>
      <c r="L10" s="181"/>
      <c r="M10" s="182"/>
    </row>
    <row r="11" spans="1:13" ht="15.75">
      <c r="A11" s="179">
        <v>1997</v>
      </c>
      <c r="B11" s="173"/>
      <c r="C11" s="174"/>
      <c r="D11" s="175"/>
      <c r="E11" s="174">
        <v>494855</v>
      </c>
      <c r="F11" s="174"/>
      <c r="G11" s="174"/>
      <c r="H11" s="173">
        <v>23700</v>
      </c>
      <c r="I11" s="174">
        <v>18960</v>
      </c>
      <c r="J11" s="175">
        <v>10393</v>
      </c>
      <c r="K11" s="176"/>
      <c r="L11" s="177"/>
      <c r="M11" s="183">
        <v>0.2</v>
      </c>
    </row>
    <row r="12" spans="1:13" ht="15.75">
      <c r="A12" s="184"/>
      <c r="B12" s="185"/>
      <c r="C12" s="186"/>
      <c r="D12" s="187"/>
      <c r="E12" s="188" t="s">
        <v>166</v>
      </c>
      <c r="F12" s="188"/>
      <c r="G12" s="188"/>
      <c r="H12" s="189" t="s">
        <v>167</v>
      </c>
      <c r="I12" s="188" t="s">
        <v>168</v>
      </c>
      <c r="J12" s="187" t="s">
        <v>169</v>
      </c>
      <c r="K12" s="190">
        <v>115983</v>
      </c>
      <c r="L12" s="191"/>
      <c r="M12" s="192"/>
    </row>
    <row r="13" spans="1:13" ht="15.75">
      <c r="A13" s="179">
        <v>1998</v>
      </c>
      <c r="B13" s="173">
        <v>3254</v>
      </c>
      <c r="C13" s="174">
        <v>2116</v>
      </c>
      <c r="D13" s="175">
        <v>585</v>
      </c>
      <c r="E13" s="174">
        <v>380248</v>
      </c>
      <c r="F13" s="174"/>
      <c r="G13" s="174"/>
      <c r="H13" s="173">
        <v>19600</v>
      </c>
      <c r="I13" s="174">
        <v>15494</v>
      </c>
      <c r="J13" s="175">
        <v>14184</v>
      </c>
      <c r="K13" s="176"/>
      <c r="L13" s="177">
        <v>0.16</v>
      </c>
      <c r="M13" s="193">
        <v>0.2</v>
      </c>
    </row>
    <row r="14" spans="1:13" ht="15.75">
      <c r="A14" s="180"/>
      <c r="B14" s="167" t="s">
        <v>170</v>
      </c>
      <c r="C14" s="168" t="s">
        <v>171</v>
      </c>
      <c r="D14" s="169" t="s">
        <v>172</v>
      </c>
      <c r="E14" s="170" t="s">
        <v>204</v>
      </c>
      <c r="F14" s="170"/>
      <c r="G14" s="170"/>
      <c r="H14" s="171" t="s">
        <v>173</v>
      </c>
      <c r="I14" s="170" t="s">
        <v>174</v>
      </c>
      <c r="J14" s="169" t="s">
        <v>175</v>
      </c>
      <c r="K14" s="172">
        <v>115983</v>
      </c>
      <c r="L14" s="181"/>
      <c r="M14" s="182"/>
    </row>
    <row r="15" spans="1:13" ht="15.75">
      <c r="A15" s="179">
        <v>1999</v>
      </c>
      <c r="B15" s="173">
        <v>3357</v>
      </c>
      <c r="C15" s="174">
        <v>2034</v>
      </c>
      <c r="D15" s="175">
        <v>547</v>
      </c>
      <c r="E15" s="174">
        <v>377163</v>
      </c>
      <c r="F15" s="174"/>
      <c r="G15" s="174"/>
      <c r="H15" s="173">
        <v>22500</v>
      </c>
      <c r="I15" s="174">
        <v>17683</v>
      </c>
      <c r="J15" s="175">
        <v>18064</v>
      </c>
      <c r="K15" s="176"/>
      <c r="L15" s="221">
        <v>0.2</v>
      </c>
      <c r="M15" s="222">
        <v>0.21</v>
      </c>
    </row>
    <row r="16" spans="1:13" ht="16.5" thickBot="1">
      <c r="A16" s="194"/>
      <c r="B16" s="195" t="s">
        <v>176</v>
      </c>
      <c r="C16" s="196" t="s">
        <v>177</v>
      </c>
      <c r="D16" s="197" t="s">
        <v>178</v>
      </c>
      <c r="E16" s="198" t="s">
        <v>205</v>
      </c>
      <c r="F16" s="198"/>
      <c r="G16" s="198"/>
      <c r="H16" s="199" t="s">
        <v>179</v>
      </c>
      <c r="I16" s="198" t="s">
        <v>180</v>
      </c>
      <c r="J16" s="197" t="s">
        <v>181</v>
      </c>
      <c r="K16" s="200">
        <v>115983</v>
      </c>
      <c r="L16" s="223" t="s">
        <v>165</v>
      </c>
      <c r="M16" s="224" t="s">
        <v>165</v>
      </c>
    </row>
    <row r="17" spans="1:13" ht="15.75">
      <c r="A17" s="179">
        <v>2000</v>
      </c>
      <c r="B17" s="173">
        <v>3667</v>
      </c>
      <c r="C17" s="174">
        <v>2136</v>
      </c>
      <c r="D17" s="175">
        <v>658</v>
      </c>
      <c r="E17" s="174">
        <v>444478</v>
      </c>
      <c r="F17" s="174"/>
      <c r="G17" s="174"/>
      <c r="H17" s="173">
        <v>27000</v>
      </c>
      <c r="I17" s="174">
        <v>22003</v>
      </c>
      <c r="J17" s="175">
        <v>18751</v>
      </c>
      <c r="K17" s="176"/>
      <c r="L17" s="221">
        <v>0.26</v>
      </c>
      <c r="M17" s="222">
        <v>0.21</v>
      </c>
    </row>
    <row r="18" spans="1:13" ht="16.5" thickBot="1">
      <c r="A18" s="194"/>
      <c r="B18" s="195" t="s">
        <v>182</v>
      </c>
      <c r="C18" s="196" t="s">
        <v>183</v>
      </c>
      <c r="D18" s="197" t="s">
        <v>184</v>
      </c>
      <c r="E18" s="198" t="s">
        <v>206</v>
      </c>
      <c r="F18" s="198"/>
      <c r="G18" s="198"/>
      <c r="H18" s="199" t="s">
        <v>185</v>
      </c>
      <c r="I18" s="198" t="s">
        <v>186</v>
      </c>
      <c r="J18" s="197" t="s">
        <v>187</v>
      </c>
      <c r="K18" s="200">
        <v>115983</v>
      </c>
      <c r="L18" s="225"/>
      <c r="M18" s="226"/>
    </row>
    <row r="19" spans="1:13" ht="15.75">
      <c r="A19" s="179">
        <v>2001</v>
      </c>
      <c r="B19" s="173"/>
      <c r="C19" s="174"/>
      <c r="D19" s="175"/>
      <c r="E19" s="174">
        <v>302392</v>
      </c>
      <c r="F19" s="174"/>
      <c r="G19" s="174"/>
      <c r="H19" s="173">
        <v>26300</v>
      </c>
      <c r="I19" s="174">
        <v>22327</v>
      </c>
      <c r="J19" s="175">
        <v>8942</v>
      </c>
      <c r="K19" s="176"/>
      <c r="L19" s="210" t="s">
        <v>210</v>
      </c>
      <c r="M19" s="222">
        <v>0.31</v>
      </c>
    </row>
    <row r="20" spans="1:13" ht="16.5" thickBot="1">
      <c r="A20" s="194"/>
      <c r="B20" s="195"/>
      <c r="C20" s="196"/>
      <c r="D20" s="197"/>
      <c r="E20" s="198" t="s">
        <v>207</v>
      </c>
      <c r="F20" s="198"/>
      <c r="G20" s="198"/>
      <c r="H20" s="199" t="s">
        <v>208</v>
      </c>
      <c r="I20" s="198" t="s">
        <v>211</v>
      </c>
      <c r="J20" s="197" t="s">
        <v>214</v>
      </c>
      <c r="K20" s="200">
        <v>115983</v>
      </c>
      <c r="L20" s="202"/>
      <c r="M20" s="203"/>
    </row>
    <row r="21" spans="1:13" ht="15.75">
      <c r="A21" s="179">
        <v>2002</v>
      </c>
      <c r="B21" s="173"/>
      <c r="C21" s="174"/>
      <c r="D21" s="175"/>
      <c r="E21" s="174">
        <v>334479</v>
      </c>
      <c r="F21" s="174"/>
      <c r="G21" s="174"/>
      <c r="H21" s="173">
        <v>29100</v>
      </c>
      <c r="I21" s="174">
        <v>24710</v>
      </c>
      <c r="J21" s="175">
        <v>7451</v>
      </c>
      <c r="K21" s="176"/>
      <c r="L21" s="210" t="s">
        <v>80</v>
      </c>
      <c r="M21" s="201" t="s">
        <v>80</v>
      </c>
    </row>
    <row r="22" spans="1:13" ht="16.5" thickBot="1">
      <c r="A22" s="194"/>
      <c r="B22" s="195"/>
      <c r="C22" s="196"/>
      <c r="D22" s="197"/>
      <c r="E22" s="209" t="s">
        <v>80</v>
      </c>
      <c r="F22" s="198"/>
      <c r="G22" s="198"/>
      <c r="H22" s="199" t="s">
        <v>209</v>
      </c>
      <c r="I22" s="198" t="s">
        <v>212</v>
      </c>
      <c r="J22" s="197" t="s">
        <v>213</v>
      </c>
      <c r="K22" s="200">
        <v>115983</v>
      </c>
      <c r="L22" s="202"/>
      <c r="M22" s="203"/>
    </row>
    <row r="23" spans="1:10" ht="19.5">
      <c r="A23" s="204" t="s">
        <v>188</v>
      </c>
      <c r="B23" s="205"/>
      <c r="C23" s="24"/>
      <c r="D23" s="24"/>
      <c r="E23" s="28"/>
      <c r="F23" s="24"/>
      <c r="G23" s="24"/>
      <c r="H23" s="24"/>
      <c r="I23" s="24"/>
      <c r="J23" s="24"/>
    </row>
    <row r="24" spans="2:11" ht="15.75">
      <c r="B24" s="29" t="s">
        <v>189</v>
      </c>
      <c r="C24" s="29"/>
      <c r="D24" s="29"/>
      <c r="E24" s="29" t="s">
        <v>190</v>
      </c>
      <c r="F24" s="29"/>
      <c r="G24" s="29"/>
      <c r="I24" s="29" t="s">
        <v>191</v>
      </c>
      <c r="J24" s="29"/>
      <c r="K24" s="29"/>
    </row>
    <row r="25" spans="2:11" ht="15.75">
      <c r="B25" s="29" t="s">
        <v>192</v>
      </c>
      <c r="C25" s="29"/>
      <c r="D25" s="29"/>
      <c r="E25" s="29" t="s">
        <v>193</v>
      </c>
      <c r="F25" s="29"/>
      <c r="G25" s="29"/>
      <c r="I25" s="29" t="s">
        <v>194</v>
      </c>
      <c r="J25" s="29"/>
      <c r="K25" s="29"/>
    </row>
    <row r="26" spans="2:9" ht="15.75">
      <c r="B26" s="29" t="s">
        <v>195</v>
      </c>
      <c r="C26" s="29"/>
      <c r="D26" s="29"/>
      <c r="E26" s="29" t="s">
        <v>219</v>
      </c>
      <c r="F26" s="29"/>
      <c r="I26" s="29" t="s">
        <v>196</v>
      </c>
    </row>
    <row r="27" spans="2:11" ht="15.75">
      <c r="B27" s="29" t="s">
        <v>197</v>
      </c>
      <c r="C27" s="29"/>
      <c r="D27" s="29"/>
      <c r="E27" s="29" t="s">
        <v>220</v>
      </c>
      <c r="F27" s="29"/>
      <c r="G27" s="29"/>
      <c r="I27" s="29" t="s">
        <v>198</v>
      </c>
      <c r="J27" s="29"/>
      <c r="K27" s="29"/>
    </row>
    <row r="28" spans="2:9" ht="15.75">
      <c r="B28" s="29" t="s">
        <v>221</v>
      </c>
      <c r="C28" s="29"/>
      <c r="E28" s="29" t="s">
        <v>199</v>
      </c>
      <c r="F28" s="29"/>
      <c r="I28" s="29" t="s">
        <v>200</v>
      </c>
    </row>
    <row r="29" spans="2:9" ht="15.75">
      <c r="B29" s="29" t="s">
        <v>222</v>
      </c>
      <c r="C29" s="29"/>
      <c r="E29" s="29" t="s">
        <v>201</v>
      </c>
      <c r="I29" s="29" t="s">
        <v>202</v>
      </c>
    </row>
    <row r="30" spans="2:9" ht="15.75">
      <c r="B30" s="29" t="s">
        <v>223</v>
      </c>
      <c r="E30" s="29" t="s">
        <v>215</v>
      </c>
      <c r="I30" s="29" t="s">
        <v>216</v>
      </c>
    </row>
    <row r="31" spans="2:11" ht="15.75">
      <c r="B31" s="29" t="s">
        <v>224</v>
      </c>
      <c r="C31" s="29"/>
      <c r="D31" s="29"/>
      <c r="E31" s="211" t="s">
        <v>80</v>
      </c>
      <c r="F31" s="29"/>
      <c r="G31" s="29"/>
      <c r="I31" s="29" t="s">
        <v>217</v>
      </c>
      <c r="J31" s="29"/>
      <c r="K31" s="29"/>
    </row>
    <row r="32" ht="15.75">
      <c r="B32" s="24" t="s">
        <v>218</v>
      </c>
    </row>
  </sheetData>
  <mergeCells count="5">
    <mergeCell ref="H3:J3"/>
    <mergeCell ref="E4:G4"/>
    <mergeCell ref="H4:J4"/>
    <mergeCell ref="E5:G5"/>
    <mergeCell ref="H5:J5"/>
  </mergeCells>
  <printOptions horizontalCentered="1"/>
  <pageMargins left="0.56" right="0.56" top="0.56" bottom="0.41" header="0.5118110236220472" footer="0.34"/>
  <pageSetup horizontalDpi="600" verticalDpi="600" orientation="landscape" paperSize="9" r:id="rId1"/>
  <headerFooter alignWithMargins="0">
    <oddHeader xml:space="preserve">&amp;C&amp;"Times New Roman,標準" </oddHeader>
    <oddFooter>&amp;C&amp;"Times New Roman,標準" &amp;R&amp;"Times New Roman,標準"&amp;D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SilverShine</dc:creator>
  <cp:keywords/>
  <dc:description/>
  <cp:lastModifiedBy>lisa</cp:lastModifiedBy>
  <cp:lastPrinted>2003-06-09T06:23:34Z</cp:lastPrinted>
  <dcterms:created xsi:type="dcterms:W3CDTF">1997-06-14T02:27:55Z</dcterms:created>
  <dcterms:modified xsi:type="dcterms:W3CDTF">2003-06-09T06:24:27Z</dcterms:modified>
  <cp:category/>
  <cp:version/>
  <cp:contentType/>
  <cp:contentStatus/>
</cp:coreProperties>
</file>